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uziabdou/Desktop/PAGINA WEB MANIFIESTO/"/>
    </mc:Choice>
  </mc:AlternateContent>
  <xr:revisionPtr revIDLastSave="0" documentId="8_{48270AA5-A03A-2641-93B3-3B4966CBCB46}" xr6:coauthVersionLast="46" xr6:coauthVersionMax="46" xr10:uidLastSave="{00000000-0000-0000-0000-000000000000}"/>
  <bookViews>
    <workbookView xWindow="1500" yWindow="1340" windowWidth="27640" windowHeight="16940" xr2:uid="{A1D5D084-0A0B-AA44-A2F2-8C8E4875F91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7" i="1" l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</calcChain>
</file>

<file path=xl/sharedStrings.xml><?xml version="1.0" encoding="utf-8"?>
<sst xmlns="http://schemas.openxmlformats.org/spreadsheetml/2006/main" count="756" uniqueCount="356">
  <si>
    <t>ITEM DESCRIPTION</t>
  </si>
  <si>
    <t>ORIGINAL QTY</t>
  </si>
  <si>
    <t>ORIGINAL RETAIL</t>
  </si>
  <si>
    <t>TOTAL ORIGINAL RETAIL</t>
  </si>
  <si>
    <t>VENDOR / STYLE #</t>
  </si>
  <si>
    <t>COLOR</t>
  </si>
  <si>
    <t>SIZE</t>
  </si>
  <si>
    <t>VENDOR NAME</t>
  </si>
  <si>
    <t>COUNTRY OF ORIGIN</t>
  </si>
  <si>
    <t>FABRIC CONTENT</t>
  </si>
  <si>
    <t>IMAGE</t>
  </si>
  <si>
    <t>EDGEY SQ PEDESTAL GD</t>
  </si>
  <si>
    <t>E205G</t>
  </si>
  <si>
    <t>NO COLOR</t>
  </si>
  <si>
    <t>NO SIZE</t>
  </si>
  <si>
    <t>ANNIE GLASS</t>
  </si>
  <si>
    <t>MADE IN USA</t>
  </si>
  <si>
    <t>GLASS; TRIM: 24K GOLD</t>
  </si>
  <si>
    <t>FOUR PT BWL-EDGEY PLT</t>
  </si>
  <si>
    <t>E177P</t>
  </si>
  <si>
    <t>SILVER</t>
  </si>
  <si>
    <t>GLASS/24K GOLD</t>
  </si>
  <si>
    <t>EDGEY GOLD MD BOWL BASIC</t>
  </si>
  <si>
    <t>E206G</t>
  </si>
  <si>
    <t>GLASS</t>
  </si>
  <si>
    <t>GROSGRN PLATINUM 8IN BOWL</t>
  </si>
  <si>
    <t>VERA WANG/FISKARS LIVING US LLC</t>
  </si>
  <si>
    <t>IMPORTED</t>
  </si>
  <si>
    <t>CRYSTAL</t>
  </si>
  <si>
    <t>EDGY GLD WINE CSTR</t>
  </si>
  <si>
    <t>E131G</t>
  </si>
  <si>
    <t>LARGE VASE BLUE &amp; WHITE</t>
  </si>
  <si>
    <t>A10041</t>
  </si>
  <si>
    <t>MED BLUE</t>
  </si>
  <si>
    <t>ZUO MODERN CONTEMPORARY INC</t>
  </si>
  <si>
    <t>FORTE GLASS SALAD BOWL W</t>
  </si>
  <si>
    <t>MT1137</t>
  </si>
  <si>
    <t>GRAY</t>
  </si>
  <si>
    <t>NAMBE MILLS INC</t>
  </si>
  <si>
    <t>CONCRETE/GLASS/STAINLESS STEEL</t>
  </si>
  <si>
    <t>OSN ORNAMENTS S/4 BASIC</t>
  </si>
  <si>
    <t>OSN-78026-GB</t>
  </si>
  <si>
    <t>VIETRI INC</t>
  </si>
  <si>
    <t>MADE IN ITALY</t>
  </si>
  <si>
    <t>TERRA BIANCA EARTHENWARE</t>
  </si>
  <si>
    <t>12.5" SERVEBOWL MINK</t>
  </si>
  <si>
    <t>HUDSON PARK/MONNO</t>
  </si>
  <si>
    <t>STONEWARE</t>
  </si>
  <si>
    <t>MD ROUND PLATE-MOD GLD</t>
  </si>
  <si>
    <t>MD102G</t>
  </si>
  <si>
    <t>GOLD</t>
  </si>
  <si>
    <t>MD ROUND PLATE-MOD PLT</t>
  </si>
  <si>
    <t>MD102P</t>
  </si>
  <si>
    <t>DISC VW GRAD WOOD OVAL BBASIC</t>
  </si>
  <si>
    <t>BROWN</t>
  </si>
  <si>
    <t>ACACIA WOOD</t>
  </si>
  <si>
    <t>SIENA BLUE OVAL PLATTER 14.75</t>
  </si>
  <si>
    <t>NAVY</t>
  </si>
  <si>
    <t>LRGPLATTER</t>
  </si>
  <si>
    <t>MIKASA/LIFETIME BRANDS</t>
  </si>
  <si>
    <t>DECO DINNER PLATES S/4 BASIC</t>
  </si>
  <si>
    <t>L879460</t>
  </si>
  <si>
    <t>WHITE</t>
  </si>
  <si>
    <t>DINNERPLAT</t>
  </si>
  <si>
    <t>KATE SPADE KITCHEN/LENOX BRANDS</t>
  </si>
  <si>
    <t>RAINBREAKER BLACK 14 BASIC</t>
  </si>
  <si>
    <t>NRB200BK-14</t>
  </si>
  <si>
    <t>WAGWEAR INC</t>
  </si>
  <si>
    <t>NYLON</t>
  </si>
  <si>
    <t>OSN COOKIE PLATE BASIC</t>
  </si>
  <si>
    <t>SPEC-7850-GB</t>
  </si>
  <si>
    <t>SALADPLATE</t>
  </si>
  <si>
    <t>ROUND 14 PLATTER ONY BASIC</t>
  </si>
  <si>
    <t>MEDPLATTER</t>
  </si>
  <si>
    <t>MMG-HOTEL COLLECTION</t>
  </si>
  <si>
    <t>FOOTED ACACIA WOOD LAZY BASIC</t>
  </si>
  <si>
    <t>N1836</t>
  </si>
  <si>
    <t>DARK BROWN</t>
  </si>
  <si>
    <t>THIRSTYSTONE/CZOC HOUSEWARES LLC</t>
  </si>
  <si>
    <t>ACACIA WOOD/ZINC ALLOY BASE</t>
  </si>
  <si>
    <t>WHT MRBL RNBW TOOL SET BASIC</t>
  </si>
  <si>
    <t>93731QTB</t>
  </si>
  <si>
    <t>3X5 DOUBLE</t>
  </si>
  <si>
    <t>FIESTA/CAMBRIDGE SILVERSMITHS LTD</t>
  </si>
  <si>
    <t>TITANIUM-PLATED STAINLESS STEEL HEADS; MARBLE HANDLES</t>
  </si>
  <si>
    <t>BLACK MARBLE 25OZ</t>
  </si>
  <si>
    <t>10025-B18-14301</t>
  </si>
  <si>
    <t>BLACK</t>
  </si>
  <si>
    <t>S'WELL/CAN'T LIVE WITHOUT IT LLC</t>
  </si>
  <si>
    <t>MADE IN CHINA</t>
  </si>
  <si>
    <t>HIGH-GRADE 18/8 STAINLESS STEEL</t>
  </si>
  <si>
    <t>WHITE MARBLE 25 OZ BASIC</t>
  </si>
  <si>
    <t>ELWM-25-B16</t>
  </si>
  <si>
    <t>STAINLESS STEEL</t>
  </si>
  <si>
    <t>GOODFUL REVIVE DIFFUSER</t>
  </si>
  <si>
    <t>GOODFUL AROMATIQUE/AROMATIQUE INC</t>
  </si>
  <si>
    <t>MADE IN THE USA OF US AND IMPORTED PARTS</t>
  </si>
  <si>
    <t>WHITE SANDBLASTED GLASS, NATURAL WOODEN REEDS</t>
  </si>
  <si>
    <t>HARVEST WREATH 120 TC</t>
  </si>
  <si>
    <t>95558TRA</t>
  </si>
  <si>
    <t>NATURAL</t>
  </si>
  <si>
    <t>ELRENE HOME FASHIONS</t>
  </si>
  <si>
    <t>POLYESTER</t>
  </si>
  <si>
    <t>DECO SALAD PLTS S/4 BASIC</t>
  </si>
  <si>
    <t>L879458</t>
  </si>
  <si>
    <t>PURPLE HEAT 17 OZ</t>
  </si>
  <si>
    <t>10017-A19-29450</t>
  </si>
  <si>
    <t>SOLID BLACK 17 OZ</t>
  </si>
  <si>
    <t>10017-A19-28001</t>
  </si>
  <si>
    <t>CHARCOAL</t>
  </si>
  <si>
    <t>DECO DOT SERVER TOPPING BASIC</t>
  </si>
  <si>
    <t>L879464</t>
  </si>
  <si>
    <t>SERVIGTRAY</t>
  </si>
  <si>
    <t>STONEWARE/METAL</t>
  </si>
  <si>
    <t>VIETRI OSN TRIVET BASIC</t>
  </si>
  <si>
    <t>OSN-78045</t>
  </si>
  <si>
    <t>SQR TRIVET</t>
  </si>
  <si>
    <t>TIERRA BIANCA EARTHENWARE</t>
  </si>
  <si>
    <t>DISC CM BELLEZZA WHITE CBASIC</t>
  </si>
  <si>
    <t>BZA-2605W</t>
  </si>
  <si>
    <t>CEREALBOWL</t>
  </si>
  <si>
    <t>GRIGGIO TRIANGLE INLAY 4</t>
  </si>
  <si>
    <t>16-75-097</t>
  </si>
  <si>
    <t>LT/PASPINK</t>
  </si>
  <si>
    <t>SHIRALEAH HOME/SHIRALEAH</t>
  </si>
  <si>
    <t>ID HOLDER H (MUSTARD) BASIC</t>
  </si>
  <si>
    <t>L883603</t>
  </si>
  <si>
    <t>KATE SPADE/LENOX BRANDS</t>
  </si>
  <si>
    <t>METAL</t>
  </si>
  <si>
    <t>THE CIRCLE OF LIFE 17 OZ</t>
  </si>
  <si>
    <t>10017-G19-41410</t>
  </si>
  <si>
    <t>DARK PINK</t>
  </si>
  <si>
    <t>INCOGNITO 17OZ</t>
  </si>
  <si>
    <t>10017-B18-14530</t>
  </si>
  <si>
    <t>DARK GREEN</t>
  </si>
  <si>
    <t>GEYSER 17 OZ</t>
  </si>
  <si>
    <t>10017-B19-34640</t>
  </si>
  <si>
    <t>DARK BLUE</t>
  </si>
  <si>
    <t>18/8 STAINLESS STEEL</t>
  </si>
  <si>
    <t>MAGNETITE 17 OZ</t>
  </si>
  <si>
    <t>10017-B19-35201</t>
  </si>
  <si>
    <t>BLACK MARBLE 17OZ BASIC</t>
  </si>
  <si>
    <t>10017-B18-14301</t>
  </si>
  <si>
    <t>PURP 17OZ PURPLE GARNET</t>
  </si>
  <si>
    <t>10017-A18-06850</t>
  </si>
  <si>
    <t>DARKPURPLE</t>
  </si>
  <si>
    <t>WHITE MARBLE 17 OZ BASIC</t>
  </si>
  <si>
    <t>ELWM-17-B16</t>
  </si>
  <si>
    <t>MSNY LGE FRSTD GLASS SERBASIC</t>
  </si>
  <si>
    <t>MARKET STREET NEW YORK/CORELLE BRND</t>
  </si>
  <si>
    <t>WISH BASIC</t>
  </si>
  <si>
    <t>GRAHAM &amp; BROWN INC</t>
  </si>
  <si>
    <t>BFLY MEA SALT/PEPPR BASIC</t>
  </si>
  <si>
    <t>L6108161</t>
  </si>
  <si>
    <t>SALTPEPPER</t>
  </si>
  <si>
    <t>LENOX INC</t>
  </si>
  <si>
    <t>PORCELAIN</t>
  </si>
  <si>
    <t>NVY CONTINENTAL</t>
  </si>
  <si>
    <t>2262120OBLNVY</t>
  </si>
  <si>
    <t>BARDWIL INDUSTRIES</t>
  </si>
  <si>
    <t>Continental TAUPE 120</t>
  </si>
  <si>
    <t>2262120OBLTAU</t>
  </si>
  <si>
    <t>MED BEIGE</t>
  </si>
  <si>
    <t>Pineapple Tumbler Gold BASIC</t>
  </si>
  <si>
    <t>MAS-PINEG-12</t>
  </si>
  <si>
    <t>W&amp;P DESIGN LLC</t>
  </si>
  <si>
    <t>PLATED METAL</t>
  </si>
  <si>
    <t>ETCH THE CLIPPERPOLY</t>
  </si>
  <si>
    <t>TOT03S</t>
  </si>
  <si>
    <t>TOM DIXON/DESIGN RESEARCH LTD</t>
  </si>
  <si>
    <t>B&amp;C CONICAL ETCHED GLASSBASIC</t>
  </si>
  <si>
    <t>ILLUME CANDLES INC</t>
  </si>
  <si>
    <t>SP JUB TAUPE 104W 8 NAP</t>
  </si>
  <si>
    <t>76565-5004</t>
  </si>
  <si>
    <t>BEIGE</t>
  </si>
  <si>
    <t>SAM HEDAYA CORP</t>
  </si>
  <si>
    <t>OLIVE WOOD SALT KEEPER WBASIC</t>
  </si>
  <si>
    <t>N2635-MCY</t>
  </si>
  <si>
    <t>MED BROWN</t>
  </si>
  <si>
    <t>OLIVE WOOD</t>
  </si>
  <si>
    <t>PIZZA CUTTER AND SERVER BASIC</t>
  </si>
  <si>
    <t>L875397</t>
  </si>
  <si>
    <t>STAINLESS STEEL/SILICONE</t>
  </si>
  <si>
    <t>TORCHED COPPER BOWL BASIC</t>
  </si>
  <si>
    <t>N2354-MCY</t>
  </si>
  <si>
    <t>RUSTCOPPER</t>
  </si>
  <si>
    <t>IRON</t>
  </si>
  <si>
    <t>FLORAL MEDALLION 4PC SET</t>
  </si>
  <si>
    <t>ASSORTED</t>
  </si>
  <si>
    <t>PFALTZGRAFF/LIFETIME BRANDS INC</t>
  </si>
  <si>
    <t>Continental TAUPE 102</t>
  </si>
  <si>
    <t>2262102OBLTAU</t>
  </si>
  <si>
    <t>NVY CONTINENTAL 102 NAVY</t>
  </si>
  <si>
    <t>2262102OBLNVY</t>
  </si>
  <si>
    <t>LARABEE DOT CREAM 86" TC</t>
  </si>
  <si>
    <t>145583B86 054</t>
  </si>
  <si>
    <t>KATE SPADE/TOWN &amp; COUNTRY LINEN</t>
  </si>
  <si>
    <t>COTTON/POLYESTER</t>
  </si>
  <si>
    <t>S4 SQUARE APPYS BASIC</t>
  </si>
  <si>
    <t>THE CELLAR/OVER &amp; BACK</t>
  </si>
  <si>
    <t>CIN CIDER CUBE CANDLE BASIC</t>
  </si>
  <si>
    <t>AROMATIQUE</t>
  </si>
  <si>
    <t>GLASS, WAX</t>
  </si>
  <si>
    <t>CONCORD SQUARE DINNER BASIC</t>
  </si>
  <si>
    <t>L851767</t>
  </si>
  <si>
    <t>KATE SPADE CHINA/LENOX</t>
  </si>
  <si>
    <t>TERR RECT SERVE BRD</t>
  </si>
  <si>
    <t>MMG-THE CELLAR/DESIGNCO</t>
  </si>
  <si>
    <t>TERRAZZO</t>
  </si>
  <si>
    <t>B&amp;C MERCURY TREE BASIC</t>
  </si>
  <si>
    <t>LG2W CANDLELT CABIN BASIC</t>
  </si>
  <si>
    <t>GREEN</t>
  </si>
  <si>
    <t>YANKEE CANDLE</t>
  </si>
  <si>
    <t>Continental NAVY 84</t>
  </si>
  <si>
    <t>2262084OBLNVY</t>
  </si>
  <si>
    <t>FH GREY DINNR PLT BASIC</t>
  </si>
  <si>
    <t>L820906</t>
  </si>
  <si>
    <t>GLASS CANDLE-JUNIPERMOSSBASIC</t>
  </si>
  <si>
    <t>MADE IN USA OF IMPORTED MATERIALS</t>
  </si>
  <si>
    <t>SOY WAX CANDLE/COTTON WICK/GLASS</t>
  </si>
  <si>
    <t>GLASS CANDLE-WINTER MINTBASIC</t>
  </si>
  <si>
    <t>GLASS CANDLE-POMANDER BASIC</t>
  </si>
  <si>
    <t>CARRY-ON MARGARITA BASIC</t>
  </si>
  <si>
    <t>MAS-CARRYKIT-MG</t>
  </si>
  <si>
    <t>ALUMINUM/PLASTIC/CLOTH</t>
  </si>
  <si>
    <t>THE BLOODY MARY BASIC</t>
  </si>
  <si>
    <t>MAS-CARRYKIT-BM</t>
  </si>
  <si>
    <t>CIN CIDER STANDARD BAG BASIC</t>
  </si>
  <si>
    <t>WOOD CHIPS, WOOD CURLS, FRAGRANCE</t>
  </si>
  <si>
    <t>SMELL OF TREE STAND BAG BASIC</t>
  </si>
  <si>
    <t>PINR CONES, WOOD CHIPS &amp; CURLS</t>
  </si>
  <si>
    <t>IVORY W TASSLES S2NP</t>
  </si>
  <si>
    <t>IVORYS2NAP</t>
  </si>
  <si>
    <t>LUCKY - MMG</t>
  </si>
  <si>
    <t>COTTON/LINEN; POLYESTER TASSEL TRIM</t>
  </si>
  <si>
    <t>SM SIL VESSEL- BALSAM BASIC</t>
  </si>
  <si>
    <t>METAL WITH SOY WAX CANDLE; COTTON WICK</t>
  </si>
  <si>
    <t>WALDEN S/4 NAPKINS</t>
  </si>
  <si>
    <t>MEDIUM RED</t>
  </si>
  <si>
    <t>LINTEX LINENS/COBRA TRADING CORP</t>
  </si>
  <si>
    <t>COTTON/POLYESTER/LUREX</t>
  </si>
  <si>
    <t>CONTINENTAL 70"RUN CREAM</t>
  </si>
  <si>
    <t>2262070RUNCRM</t>
  </si>
  <si>
    <t>LT BEIGE</t>
  </si>
  <si>
    <t>DINNER PLATE MINK BASIC</t>
  </si>
  <si>
    <t>MADE IN PORTUGAL</t>
  </si>
  <si>
    <t>THE BEES KNEES, TURQ DOT</t>
  </si>
  <si>
    <t>L857823</t>
  </si>
  <si>
    <t>MUG</t>
  </si>
  <si>
    <t>CHICKEN S2 NAPKINS</t>
  </si>
  <si>
    <t>MSCFRMS2CK</t>
  </si>
  <si>
    <t>MMG-MARTHA STEWART/SAM HEDAYA CORP</t>
  </si>
  <si>
    <t>COTTON</t>
  </si>
  <si>
    <t>ORNAMENT- WINTER MINT BASIC</t>
  </si>
  <si>
    <t>CIDER WOODS- JAR 8.5OZ BASIC</t>
  </si>
  <si>
    <t>3X3 SGL</t>
  </si>
  <si>
    <t>CIN CIDER TEXT CANDLE BASIC</t>
  </si>
  <si>
    <t>SMELL OF XMAS 6OZ CANDLEBASIC</t>
  </si>
  <si>
    <t>SMELL WINTER 6OZ CANDLE BASIC</t>
  </si>
  <si>
    <t>SMELL OF TREE 6OZ CANDLEBASIC</t>
  </si>
  <si>
    <t>HEIRLOOM S2 NAPKINS</t>
  </si>
  <si>
    <t>MSCHRLS2NP</t>
  </si>
  <si>
    <t>MARTHA STEWART-EDI/ARLEE</t>
  </si>
  <si>
    <t>COTTON/LINEN</t>
  </si>
  <si>
    <t>TUMBLR ALPIN MORNING BASIC</t>
  </si>
  <si>
    <t>60"X36"</t>
  </si>
  <si>
    <t>AUTUMN WREATH 7 OZ TUMBLBASIC</t>
  </si>
  <si>
    <t>GLASS; WAX CANDLE</t>
  </si>
  <si>
    <t>REG TUM GLDN CHESTNU BASIC</t>
  </si>
  <si>
    <t>YELLOW</t>
  </si>
  <si>
    <t>TMBLR SWT MAPLE CHAI BASIC</t>
  </si>
  <si>
    <t>TMBLR CNDLELIT CABIN BASIC</t>
  </si>
  <si>
    <t>MUG MINK BASIC</t>
  </si>
  <si>
    <t>SALAD PLATE MINK BASIC</t>
  </si>
  <si>
    <t>BOARDWALK DOT PM S4 NAVY</t>
  </si>
  <si>
    <t>PMBRDWW404S4</t>
  </si>
  <si>
    <t>25</t>
  </si>
  <si>
    <t>WATERFORD/W-C HOME FASHIONS LLC</t>
  </si>
  <si>
    <t>OCTAGON GEO PM S4 ORANGE</t>
  </si>
  <si>
    <t>PMOCTAW800S4</t>
  </si>
  <si>
    <t>ORANGE</t>
  </si>
  <si>
    <t>CIDER WOODS TIN BASIC</t>
  </si>
  <si>
    <t>WAX/TIN/ESSENTIAL OILS; WICK: COTTON; WICK TAB: METAL</t>
  </si>
  <si>
    <t>HRTWOOD 10" DINNER PLATE</t>
  </si>
  <si>
    <t>MERRITT INTERNATIONAL INC</t>
  </si>
  <si>
    <t>MADE IN CANADA</t>
  </si>
  <si>
    <t>MELAMINE</t>
  </si>
  <si>
    <t>NVLTY BALSAM/CEDAR BASIC</t>
  </si>
  <si>
    <t>MODERN NATURAL MAT</t>
  </si>
  <si>
    <t>NATLINPLAC</t>
  </si>
  <si>
    <t>HOTEL COLLECTION-MMG</t>
  </si>
  <si>
    <t>LINEN</t>
  </si>
  <si>
    <t>NAMASTE DOG</t>
  </si>
  <si>
    <t>9091KB</t>
  </si>
  <si>
    <t>TMD HOLDINGS</t>
  </si>
  <si>
    <t>CERAMIC WITH SILICONE LID</t>
  </si>
  <si>
    <t>SKUNK MONDAYS</t>
  </si>
  <si>
    <t>9094KB</t>
  </si>
  <si>
    <t>LIVE</t>
  </si>
  <si>
    <t>8805KB</t>
  </si>
  <si>
    <t>AMBITION</t>
  </si>
  <si>
    <t>9042KB</t>
  </si>
  <si>
    <t>ELEPHANTS DREAM BIGG</t>
  </si>
  <si>
    <t>9087KB</t>
  </si>
  <si>
    <t>OCTAGON GEO NAP S4 NAVY</t>
  </si>
  <si>
    <t>NPOCTAW40419S4</t>
  </si>
  <si>
    <t>19X19</t>
  </si>
  <si>
    <t>OCTAGON GEO NAP S4 ORNG</t>
  </si>
  <si>
    <t>NPOCTAW80019S4</t>
  </si>
  <si>
    <t>ZEBRA NAPKIN S4 PINK</t>
  </si>
  <si>
    <t>NPZBRAW61419S4</t>
  </si>
  <si>
    <t>OCTAGON GEO NAP S4 GREEN</t>
  </si>
  <si>
    <t>NPOCTAW30719S4</t>
  </si>
  <si>
    <t>MINI HOURGLASS- OUDWOOD BASIC</t>
  </si>
  <si>
    <t>VIRGINIA GIFT/YANKEE CANDLE CO</t>
  </si>
  <si>
    <t>MADE IN USA AND IMPORTED</t>
  </si>
  <si>
    <t>GLASS, WOODEN WICK, WAX, SUSTAINER</t>
  </si>
  <si>
    <t>MINI HOURGLAS- SPICED BBBASIC</t>
  </si>
  <si>
    <t>MINI HOURGLASS- FIRESIDEBASIC</t>
  </si>
  <si>
    <t>PUMPKIN S&amp;P SHAKERS BASIC</t>
  </si>
  <si>
    <t>MARTHA STEWART-MMG/PALM TREE</t>
  </si>
  <si>
    <t>DOLOMITE</t>
  </si>
  <si>
    <t>RELAX FLAMINGO S/2 PM</t>
  </si>
  <si>
    <t>8896FMATPM2MLT</t>
  </si>
  <si>
    <t>RELAX MUG &amp; CANDLE</t>
  </si>
  <si>
    <t>1562917-CM</t>
  </si>
  <si>
    <t>JAY IMPORT COMPANY INC</t>
  </si>
  <si>
    <t>CERAMIC</t>
  </si>
  <si>
    <t>SPARKLE MUG &amp; CANDLE</t>
  </si>
  <si>
    <t>1562916-CM</t>
  </si>
  <si>
    <t>PINK</t>
  </si>
  <si>
    <t>SMELL OF XMAS VOTIVE BASIC</t>
  </si>
  <si>
    <t>SMELL WINTER VOTIVE BASIC</t>
  </si>
  <si>
    <t>CIN CIDER VOTIVE CANDLE BASIC</t>
  </si>
  <si>
    <t>SMELL OF TREE VOTIVE BASIC</t>
  </si>
  <si>
    <t>EASTER PLAQUE</t>
  </si>
  <si>
    <t>NT19000028</t>
  </si>
  <si>
    <t>MMG-MARTHA STEWART</t>
  </si>
  <si>
    <t>WOOD</t>
  </si>
  <si>
    <t>VELVET JOY PM</t>
  </si>
  <si>
    <t>96106IMR</t>
  </si>
  <si>
    <t>FALL IMPRESSIONS RECT PM</t>
  </si>
  <si>
    <t>2273MATPM1MLT</t>
  </si>
  <si>
    <t>POLYESTER/LINEN</t>
  </si>
  <si>
    <t>BERRY PLAID MAT</t>
  </si>
  <si>
    <t>2464MMATPM1BRN</t>
  </si>
  <si>
    <t>Continental Navy nap</t>
  </si>
  <si>
    <t>2262NAPNA1NVY</t>
  </si>
  <si>
    <t>Continental Grey Nap</t>
  </si>
  <si>
    <t>2262NAPNA1GRY</t>
  </si>
  <si>
    <t>MED GRAY</t>
  </si>
  <si>
    <t>OVL MNGO WD BRD FBRC STPBASIC</t>
  </si>
  <si>
    <t>NCGT161</t>
  </si>
  <si>
    <t>TABLETOP GLASS TABLE LINENS</t>
  </si>
  <si>
    <t># OF UNITS 451</t>
  </si>
  <si>
    <t>WEIGHT 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</si>
</sst>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 wrapText="1"/>
    </xf>
    <xf numFmtId="8" fontId="2" fillId="0" borderId="0" xfId="0" applyNumberFormat="1" applyFont="1" applyAlignment="1">
      <alignment wrapText="1"/>
    </xf>
    <xf numFmtId="8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right" wrapText="1"/>
    </xf>
    <xf numFmtId="1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88900</xdr:rowOff>
    </xdr:from>
    <xdr:to>
      <xdr:col>0</xdr:col>
      <xdr:colOff>3822700</xdr:colOff>
      <xdr:row>4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F0D746-852F-F240-88B4-E037F8058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88900"/>
          <a:ext cx="38100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E7945-D079-4347-B283-AB9CD0A6ED96}">
  <dimension ref="A6:K138"/>
  <sheetViews>
    <sheetView tabSelected="1" workbookViewId="0">
      <selection activeCell="H1" sqref="H1:K1048576"/>
    </sheetView>
  </sheetViews>
  <sheetFormatPr baseColWidth="10" defaultRowHeight="16" x14ac:dyDescent="0.2"/>
  <cols>
    <col min="1" max="1" width="50.83203125" customWidth="1"/>
  </cols>
  <sheetData>
    <row r="6" spans="1:11" x14ac:dyDescent="0.2">
      <c r="A6" s="8" t="s">
        <v>353</v>
      </c>
    </row>
    <row r="7" spans="1:11" x14ac:dyDescent="0.2">
      <c r="A7" s="9">
        <v>12888354</v>
      </c>
    </row>
    <row r="8" spans="1:11" x14ac:dyDescent="0.2">
      <c r="A8" s="10" t="s">
        <v>354</v>
      </c>
    </row>
    <row r="9" spans="1:11" x14ac:dyDescent="0.2">
      <c r="A9" s="11" t="s">
        <v>355</v>
      </c>
    </row>
    <row r="10" spans="1:11" x14ac:dyDescent="0.2">
      <c r="A10" s="12">
        <v>3436</v>
      </c>
    </row>
    <row r="11" spans="1:11" x14ac:dyDescent="0.2">
      <c r="A11" s="11"/>
    </row>
    <row r="15" spans="1:11" ht="39" x14ac:dyDescent="0.2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</row>
    <row r="16" spans="1:11" ht="66" x14ac:dyDescent="0.2">
      <c r="A16" s="2" t="s">
        <v>11</v>
      </c>
      <c r="B16" s="3">
        <v>1</v>
      </c>
      <c r="C16" s="5">
        <v>410</v>
      </c>
      <c r="D16" s="4">
        <v>410</v>
      </c>
      <c r="E16" s="3" t="s">
        <v>12</v>
      </c>
      <c r="F16" s="2" t="s">
        <v>13</v>
      </c>
      <c r="G16" s="6" t="s">
        <v>14</v>
      </c>
      <c r="H16" s="2" t="s">
        <v>15</v>
      </c>
      <c r="I16" s="2" t="s">
        <v>16</v>
      </c>
      <c r="J16" s="2" t="s">
        <v>17</v>
      </c>
      <c r="K16" s="7" t="str">
        <f>HYPERLINK("http://images.bloomingdales.com/is/image/BLM/10046483 ")</f>
        <v xml:space="preserve">http://images.bloomingdales.com/is/image/BLM/10046483 </v>
      </c>
    </row>
    <row r="17" spans="1:11" ht="66" x14ac:dyDescent="0.2">
      <c r="A17" s="2" t="s">
        <v>18</v>
      </c>
      <c r="B17" s="3">
        <v>1</v>
      </c>
      <c r="C17" s="5">
        <v>284</v>
      </c>
      <c r="D17" s="4">
        <v>284</v>
      </c>
      <c r="E17" s="3" t="s">
        <v>19</v>
      </c>
      <c r="F17" s="2" t="s">
        <v>20</v>
      </c>
      <c r="G17" s="6" t="s">
        <v>14</v>
      </c>
      <c r="H17" s="2" t="s">
        <v>15</v>
      </c>
      <c r="I17" s="2" t="s">
        <v>16</v>
      </c>
      <c r="J17" s="2" t="s">
        <v>21</v>
      </c>
      <c r="K17" s="7" t="str">
        <f>HYPERLINK("http://images.bloomingdales.com/is/image/BLM/9604160 ")</f>
        <v xml:space="preserve">http://images.bloomingdales.com/is/image/BLM/9604160 </v>
      </c>
    </row>
    <row r="18" spans="1:11" ht="66" x14ac:dyDescent="0.2">
      <c r="A18" s="2" t="s">
        <v>22</v>
      </c>
      <c r="B18" s="3">
        <v>1</v>
      </c>
      <c r="C18" s="5">
        <v>231</v>
      </c>
      <c r="D18" s="4">
        <v>231</v>
      </c>
      <c r="E18" s="3" t="s">
        <v>23</v>
      </c>
      <c r="F18" s="2" t="s">
        <v>13</v>
      </c>
      <c r="G18" s="6" t="s">
        <v>14</v>
      </c>
      <c r="H18" s="2" t="s">
        <v>15</v>
      </c>
      <c r="I18" s="2" t="s">
        <v>16</v>
      </c>
      <c r="J18" s="2" t="s">
        <v>24</v>
      </c>
      <c r="K18" s="7" t="str">
        <f>HYPERLINK("http://images.bloomingdales.com/is/image/BLM/8385944 ")</f>
        <v xml:space="preserve">http://images.bloomingdales.com/is/image/BLM/8385944 </v>
      </c>
    </row>
    <row r="19" spans="1:11" ht="53" x14ac:dyDescent="0.2">
      <c r="A19" s="2" t="s">
        <v>25</v>
      </c>
      <c r="B19" s="3">
        <v>1</v>
      </c>
      <c r="C19" s="5">
        <v>175</v>
      </c>
      <c r="D19" s="4">
        <v>175</v>
      </c>
      <c r="E19" s="3">
        <v>40008628</v>
      </c>
      <c r="F19" s="2" t="s">
        <v>13</v>
      </c>
      <c r="G19" s="6" t="s">
        <v>14</v>
      </c>
      <c r="H19" s="2" t="s">
        <v>26</v>
      </c>
      <c r="I19" s="2" t="s">
        <v>27</v>
      </c>
      <c r="J19" s="2" t="s">
        <v>28</v>
      </c>
      <c r="K19" s="7" t="str">
        <f>HYPERLINK("http://slimages.macys.com/is/image/MCY/2673983 ")</f>
        <v xml:space="preserve">http://slimages.macys.com/is/image/MCY/2673983 </v>
      </c>
    </row>
    <row r="20" spans="1:11" ht="66" x14ac:dyDescent="0.2">
      <c r="A20" s="2" t="s">
        <v>29</v>
      </c>
      <c r="B20" s="3">
        <v>1</v>
      </c>
      <c r="C20" s="5">
        <v>143</v>
      </c>
      <c r="D20" s="4">
        <v>143</v>
      </c>
      <c r="E20" s="3" t="s">
        <v>30</v>
      </c>
      <c r="F20" s="2" t="s">
        <v>13</v>
      </c>
      <c r="G20" s="6" t="s">
        <v>14</v>
      </c>
      <c r="H20" s="2" t="s">
        <v>15</v>
      </c>
      <c r="I20" s="2" t="s">
        <v>16</v>
      </c>
      <c r="J20" s="2" t="s">
        <v>21</v>
      </c>
      <c r="K20" s="7" t="str">
        <f>HYPERLINK("http://images.bloomingdales.com/is/image/BLM/8832436 ")</f>
        <v xml:space="preserve">http://images.bloomingdales.com/is/image/BLM/8832436 </v>
      </c>
    </row>
    <row r="21" spans="1:11" ht="53" x14ac:dyDescent="0.2">
      <c r="A21" s="2" t="s">
        <v>31</v>
      </c>
      <c r="B21" s="3">
        <v>1</v>
      </c>
      <c r="C21" s="5">
        <v>115.99</v>
      </c>
      <c r="D21" s="4">
        <v>115.99</v>
      </c>
      <c r="E21" s="3" t="s">
        <v>32</v>
      </c>
      <c r="F21" s="2" t="s">
        <v>33</v>
      </c>
      <c r="G21" s="6"/>
      <c r="H21" s="2" t="s">
        <v>34</v>
      </c>
      <c r="I21" s="2"/>
      <c r="J21" s="2"/>
      <c r="K21" s="7" t="str">
        <f>HYPERLINK("http://slimages.macys.com/is/image/MCY/9582016 ")</f>
        <v xml:space="preserve">http://slimages.macys.com/is/image/MCY/9582016 </v>
      </c>
    </row>
    <row r="22" spans="1:11" ht="53" x14ac:dyDescent="0.2">
      <c r="A22" s="2" t="s">
        <v>35</v>
      </c>
      <c r="B22" s="3">
        <v>1</v>
      </c>
      <c r="C22" s="5">
        <v>80</v>
      </c>
      <c r="D22" s="4">
        <v>80</v>
      </c>
      <c r="E22" s="3" t="s">
        <v>36</v>
      </c>
      <c r="F22" s="2" t="s">
        <v>37</v>
      </c>
      <c r="G22" s="6"/>
      <c r="H22" s="2" t="s">
        <v>38</v>
      </c>
      <c r="I22" s="2" t="s">
        <v>27</v>
      </c>
      <c r="J22" s="2" t="s">
        <v>39</v>
      </c>
      <c r="K22" s="7" t="str">
        <f>HYPERLINK("http://slimages.macys.com/is/image/MCY/14888374 ")</f>
        <v xml:space="preserve">http://slimages.macys.com/is/image/MCY/14888374 </v>
      </c>
    </row>
    <row r="23" spans="1:11" ht="53" x14ac:dyDescent="0.2">
      <c r="A23" s="2" t="s">
        <v>40</v>
      </c>
      <c r="B23" s="3">
        <v>5</v>
      </c>
      <c r="C23" s="5">
        <v>98</v>
      </c>
      <c r="D23" s="4">
        <v>490</v>
      </c>
      <c r="E23" s="3" t="s">
        <v>41</v>
      </c>
      <c r="F23" s="2"/>
      <c r="G23" s="6" t="s">
        <v>14</v>
      </c>
      <c r="H23" s="2" t="s">
        <v>42</v>
      </c>
      <c r="I23" s="2" t="s">
        <v>43</v>
      </c>
      <c r="J23" s="2" t="s">
        <v>44</v>
      </c>
      <c r="K23" s="7" t="str">
        <f>HYPERLINK("http://slimages.macys.com/is/image/MCY/10173656 ")</f>
        <v xml:space="preserve">http://slimages.macys.com/is/image/MCY/10173656 </v>
      </c>
    </row>
    <row r="24" spans="1:11" ht="66" x14ac:dyDescent="0.2">
      <c r="A24" s="2" t="s">
        <v>45</v>
      </c>
      <c r="B24" s="3">
        <v>4</v>
      </c>
      <c r="C24" s="5">
        <v>120</v>
      </c>
      <c r="D24" s="4">
        <v>480</v>
      </c>
      <c r="E24" s="3">
        <v>580132</v>
      </c>
      <c r="F24" s="2" t="s">
        <v>13</v>
      </c>
      <c r="G24" s="6" t="s">
        <v>14</v>
      </c>
      <c r="H24" s="2" t="s">
        <v>46</v>
      </c>
      <c r="I24" s="2" t="s">
        <v>16</v>
      </c>
      <c r="J24" s="2" t="s">
        <v>47</v>
      </c>
      <c r="K24" s="7" t="str">
        <f>HYPERLINK("http://images.bloomingdales.com/is/image/BLM/10250735 ")</f>
        <v xml:space="preserve">http://images.bloomingdales.com/is/image/BLM/10250735 </v>
      </c>
    </row>
    <row r="25" spans="1:11" ht="66" x14ac:dyDescent="0.2">
      <c r="A25" s="2" t="s">
        <v>48</v>
      </c>
      <c r="B25" s="3">
        <v>2</v>
      </c>
      <c r="C25" s="5">
        <v>82</v>
      </c>
      <c r="D25" s="4">
        <v>164</v>
      </c>
      <c r="E25" s="3" t="s">
        <v>49</v>
      </c>
      <c r="F25" s="2" t="s">
        <v>50</v>
      </c>
      <c r="G25" s="6" t="s">
        <v>14</v>
      </c>
      <c r="H25" s="2" t="s">
        <v>15</v>
      </c>
      <c r="I25" s="2" t="s">
        <v>16</v>
      </c>
      <c r="J25" s="2" t="s">
        <v>21</v>
      </c>
      <c r="K25" s="7" t="str">
        <f>HYPERLINK("http://images.bloomingdales.com/is/image/BLM/9604153 ")</f>
        <v xml:space="preserve">http://images.bloomingdales.com/is/image/BLM/9604153 </v>
      </c>
    </row>
    <row r="26" spans="1:11" ht="66" x14ac:dyDescent="0.2">
      <c r="A26" s="2" t="s">
        <v>51</v>
      </c>
      <c r="B26" s="3">
        <v>1</v>
      </c>
      <c r="C26" s="5">
        <v>82</v>
      </c>
      <c r="D26" s="4">
        <v>82</v>
      </c>
      <c r="E26" s="3" t="s">
        <v>52</v>
      </c>
      <c r="F26" s="2" t="s">
        <v>20</v>
      </c>
      <c r="G26" s="6" t="s">
        <v>14</v>
      </c>
      <c r="H26" s="2" t="s">
        <v>15</v>
      </c>
      <c r="I26" s="2" t="s">
        <v>16</v>
      </c>
      <c r="J26" s="2" t="s">
        <v>21</v>
      </c>
      <c r="K26" s="7" t="str">
        <f>HYPERLINK("http://images.bloomingdales.com/is/image/BLM/9604153 ")</f>
        <v xml:space="preserve">http://images.bloomingdales.com/is/image/BLM/9604153 </v>
      </c>
    </row>
    <row r="27" spans="1:11" ht="53" x14ac:dyDescent="0.2">
      <c r="A27" s="2" t="s">
        <v>53</v>
      </c>
      <c r="B27" s="3">
        <v>1</v>
      </c>
      <c r="C27" s="5">
        <v>75</v>
      </c>
      <c r="D27" s="4">
        <v>75</v>
      </c>
      <c r="E27" s="3">
        <v>40015341</v>
      </c>
      <c r="F27" s="2" t="s">
        <v>54</v>
      </c>
      <c r="G27" s="6"/>
      <c r="H27" s="2" t="s">
        <v>26</v>
      </c>
      <c r="I27" s="2" t="s">
        <v>27</v>
      </c>
      <c r="J27" s="2" t="s">
        <v>55</v>
      </c>
      <c r="K27" s="7" t="str">
        <f>HYPERLINK("http://slimages.macys.com/is/image/MCY/2911460 ")</f>
        <v xml:space="preserve">http://slimages.macys.com/is/image/MCY/2911460 </v>
      </c>
    </row>
    <row r="28" spans="1:11" ht="53" x14ac:dyDescent="0.2">
      <c r="A28" s="2" t="s">
        <v>56</v>
      </c>
      <c r="B28" s="3">
        <v>2</v>
      </c>
      <c r="C28" s="5">
        <v>79.989999999999995</v>
      </c>
      <c r="D28" s="4">
        <v>159.97999999999999</v>
      </c>
      <c r="E28" s="3">
        <v>5117549</v>
      </c>
      <c r="F28" s="2" t="s">
        <v>57</v>
      </c>
      <c r="G28" s="6" t="s">
        <v>58</v>
      </c>
      <c r="H28" s="2" t="s">
        <v>59</v>
      </c>
      <c r="I28" s="2"/>
      <c r="J28" s="2"/>
      <c r="K28" s="7" t="str">
        <f>HYPERLINK("http://slimages.macys.com/is/image/MCY/1743835 ")</f>
        <v xml:space="preserve">http://slimages.macys.com/is/image/MCY/1743835 </v>
      </c>
    </row>
    <row r="29" spans="1:11" ht="53" x14ac:dyDescent="0.2">
      <c r="A29" s="2" t="s">
        <v>60</v>
      </c>
      <c r="B29" s="3">
        <v>1</v>
      </c>
      <c r="C29" s="5">
        <v>60</v>
      </c>
      <c r="D29" s="4">
        <v>60</v>
      </c>
      <c r="E29" s="3" t="s">
        <v>61</v>
      </c>
      <c r="F29" s="2" t="s">
        <v>62</v>
      </c>
      <c r="G29" s="6" t="s">
        <v>63</v>
      </c>
      <c r="H29" s="2" t="s">
        <v>64</v>
      </c>
      <c r="I29" s="2" t="s">
        <v>27</v>
      </c>
      <c r="J29" s="2" t="s">
        <v>47</v>
      </c>
      <c r="K29" s="7" t="str">
        <f>HYPERLINK("http://slimages.macys.com/is/image/MCY/10787855 ")</f>
        <v xml:space="preserve">http://slimages.macys.com/is/image/MCY/10787855 </v>
      </c>
    </row>
    <row r="30" spans="1:11" ht="66" x14ac:dyDescent="0.2">
      <c r="A30" s="2" t="s">
        <v>65</v>
      </c>
      <c r="B30" s="3">
        <v>1</v>
      </c>
      <c r="C30" s="5">
        <v>60</v>
      </c>
      <c r="D30" s="4">
        <v>60</v>
      </c>
      <c r="E30" s="3" t="s">
        <v>66</v>
      </c>
      <c r="F30" s="2" t="s">
        <v>13</v>
      </c>
      <c r="G30" s="6" t="s">
        <v>14</v>
      </c>
      <c r="H30" s="2" t="s">
        <v>67</v>
      </c>
      <c r="I30" s="2" t="s">
        <v>16</v>
      </c>
      <c r="J30" s="2" t="s">
        <v>68</v>
      </c>
      <c r="K30" s="7" t="str">
        <f>HYPERLINK("http://images.bloomingdales.com/is/image/BLM/10283951 ")</f>
        <v xml:space="preserve">http://images.bloomingdales.com/is/image/BLM/10283951 </v>
      </c>
    </row>
    <row r="31" spans="1:11" ht="53" x14ac:dyDescent="0.2">
      <c r="A31" s="2" t="s">
        <v>69</v>
      </c>
      <c r="B31" s="3">
        <v>1</v>
      </c>
      <c r="C31" s="5">
        <v>54</v>
      </c>
      <c r="D31" s="4">
        <v>54</v>
      </c>
      <c r="E31" s="3" t="s">
        <v>70</v>
      </c>
      <c r="F31" s="2"/>
      <c r="G31" s="6" t="s">
        <v>71</v>
      </c>
      <c r="H31" s="2" t="s">
        <v>42</v>
      </c>
      <c r="I31" s="2" t="s">
        <v>43</v>
      </c>
      <c r="J31" s="2" t="s">
        <v>44</v>
      </c>
      <c r="K31" s="7" t="str">
        <f>HYPERLINK("http://slimages.macys.com/is/image/MCY/10230699 ")</f>
        <v xml:space="preserve">http://slimages.macys.com/is/image/MCY/10230699 </v>
      </c>
    </row>
    <row r="32" spans="1:11" ht="53" x14ac:dyDescent="0.2">
      <c r="A32" s="2" t="s">
        <v>72</v>
      </c>
      <c r="B32" s="3">
        <v>2</v>
      </c>
      <c r="C32" s="5">
        <v>74.989999999999995</v>
      </c>
      <c r="D32" s="4">
        <v>149.97999999999999</v>
      </c>
      <c r="E32" s="3">
        <v>556434</v>
      </c>
      <c r="F32" s="2" t="s">
        <v>13</v>
      </c>
      <c r="G32" s="6" t="s">
        <v>73</v>
      </c>
      <c r="H32" s="2" t="s">
        <v>74</v>
      </c>
      <c r="I32" s="2" t="s">
        <v>27</v>
      </c>
      <c r="J32" s="2" t="s">
        <v>47</v>
      </c>
      <c r="K32" s="7" t="str">
        <f>HYPERLINK("http://slimages.macys.com/is/image/MCY/10039792 ")</f>
        <v xml:space="preserve">http://slimages.macys.com/is/image/MCY/10039792 </v>
      </c>
    </row>
    <row r="33" spans="1:11" ht="53" x14ac:dyDescent="0.2">
      <c r="A33" s="2" t="s">
        <v>75</v>
      </c>
      <c r="B33" s="3">
        <v>1</v>
      </c>
      <c r="C33" s="5">
        <v>55.99</v>
      </c>
      <c r="D33" s="4">
        <v>55.99</v>
      </c>
      <c r="E33" s="3" t="s">
        <v>76</v>
      </c>
      <c r="F33" s="2" t="s">
        <v>77</v>
      </c>
      <c r="G33" s="6" t="s">
        <v>14</v>
      </c>
      <c r="H33" s="2" t="s">
        <v>78</v>
      </c>
      <c r="I33" s="2" t="s">
        <v>27</v>
      </c>
      <c r="J33" s="2" t="s">
        <v>79</v>
      </c>
      <c r="K33" s="7" t="str">
        <f>HYPERLINK("http://slimages.macys.com/is/image/MCY/10229206 ")</f>
        <v xml:space="preserve">http://slimages.macys.com/is/image/MCY/10229206 </v>
      </c>
    </row>
    <row r="34" spans="1:11" ht="92" x14ac:dyDescent="0.2">
      <c r="A34" s="2" t="s">
        <v>80</v>
      </c>
      <c r="B34" s="3">
        <v>4</v>
      </c>
      <c r="C34" s="5">
        <v>49.99</v>
      </c>
      <c r="D34" s="4">
        <v>199.96</v>
      </c>
      <c r="E34" s="3" t="s">
        <v>81</v>
      </c>
      <c r="F34" s="2"/>
      <c r="G34" s="6" t="s">
        <v>82</v>
      </c>
      <c r="H34" s="2" t="s">
        <v>83</v>
      </c>
      <c r="I34" s="2" t="s">
        <v>27</v>
      </c>
      <c r="J34" s="2" t="s">
        <v>84</v>
      </c>
      <c r="K34" s="7" t="str">
        <f>HYPERLINK("http://slimages.macys.com/is/image/MCY/10375967 ")</f>
        <v xml:space="preserve">http://slimages.macys.com/is/image/MCY/10375967 </v>
      </c>
    </row>
    <row r="35" spans="1:11" ht="66" x14ac:dyDescent="0.2">
      <c r="A35" s="2" t="s">
        <v>85</v>
      </c>
      <c r="B35" s="3">
        <v>1</v>
      </c>
      <c r="C35" s="5">
        <v>45</v>
      </c>
      <c r="D35" s="4">
        <v>45</v>
      </c>
      <c r="E35" s="3" t="s">
        <v>86</v>
      </c>
      <c r="F35" s="2" t="s">
        <v>87</v>
      </c>
      <c r="G35" s="6"/>
      <c r="H35" s="2" t="s">
        <v>88</v>
      </c>
      <c r="I35" s="2" t="s">
        <v>89</v>
      </c>
      <c r="J35" s="2" t="s">
        <v>90</v>
      </c>
      <c r="K35" s="7" t="str">
        <f>HYPERLINK("http://images.bloomingdales.com/is/image/BLM/10172382 ")</f>
        <v xml:space="preserve">http://images.bloomingdales.com/is/image/BLM/10172382 </v>
      </c>
    </row>
    <row r="36" spans="1:11" ht="53" x14ac:dyDescent="0.2">
      <c r="A36" s="2" t="s">
        <v>91</v>
      </c>
      <c r="B36" s="3">
        <v>1</v>
      </c>
      <c r="C36" s="5">
        <v>45</v>
      </c>
      <c r="D36" s="4">
        <v>45</v>
      </c>
      <c r="E36" s="3" t="s">
        <v>92</v>
      </c>
      <c r="F36" s="2" t="s">
        <v>13</v>
      </c>
      <c r="G36" s="6" t="s">
        <v>14</v>
      </c>
      <c r="H36" s="2" t="s">
        <v>88</v>
      </c>
      <c r="I36" s="2" t="s">
        <v>27</v>
      </c>
      <c r="J36" s="2" t="s">
        <v>93</v>
      </c>
      <c r="K36" s="7" t="str">
        <f>HYPERLINK("http://slimages.macys.com/is/image/MCY/8958323 ")</f>
        <v xml:space="preserve">http://slimages.macys.com/is/image/MCY/8958323 </v>
      </c>
    </row>
    <row r="37" spans="1:11" ht="79" x14ac:dyDescent="0.2">
      <c r="A37" s="2" t="s">
        <v>94</v>
      </c>
      <c r="B37" s="3">
        <v>1</v>
      </c>
      <c r="C37" s="5">
        <v>44.99</v>
      </c>
      <c r="D37" s="4">
        <v>44.99</v>
      </c>
      <c r="E37" s="3">
        <v>18154</v>
      </c>
      <c r="F37" s="2" t="s">
        <v>13</v>
      </c>
      <c r="G37" s="6" t="s">
        <v>14</v>
      </c>
      <c r="H37" s="2" t="s">
        <v>95</v>
      </c>
      <c r="I37" s="2" t="s">
        <v>96</v>
      </c>
      <c r="J37" s="2" t="s">
        <v>97</v>
      </c>
      <c r="K37" s="7" t="str">
        <f>HYPERLINK("http://slimages.macys.com/is/image/MCY/15203303 ")</f>
        <v xml:space="preserve">http://slimages.macys.com/is/image/MCY/15203303 </v>
      </c>
    </row>
    <row r="38" spans="1:11" ht="53" x14ac:dyDescent="0.2">
      <c r="A38" s="2" t="s">
        <v>98</v>
      </c>
      <c r="B38" s="3">
        <v>1</v>
      </c>
      <c r="C38" s="5">
        <v>49.99</v>
      </c>
      <c r="D38" s="4">
        <v>49.99</v>
      </c>
      <c r="E38" s="3" t="s">
        <v>99</v>
      </c>
      <c r="F38" s="2" t="s">
        <v>100</v>
      </c>
      <c r="G38" s="6"/>
      <c r="H38" s="2" t="s">
        <v>101</v>
      </c>
      <c r="I38" s="2" t="s">
        <v>27</v>
      </c>
      <c r="J38" s="2" t="s">
        <v>102</v>
      </c>
      <c r="K38" s="7" t="str">
        <f>HYPERLINK("http://slimages.macys.com/is/image/MCY/13759007 ")</f>
        <v xml:space="preserve">http://slimages.macys.com/is/image/MCY/13759007 </v>
      </c>
    </row>
    <row r="39" spans="1:11" ht="53" x14ac:dyDescent="0.2">
      <c r="A39" s="2" t="s">
        <v>103</v>
      </c>
      <c r="B39" s="3">
        <v>4</v>
      </c>
      <c r="C39" s="5">
        <v>40</v>
      </c>
      <c r="D39" s="4">
        <v>160</v>
      </c>
      <c r="E39" s="3" t="s">
        <v>104</v>
      </c>
      <c r="F39" s="2" t="s">
        <v>62</v>
      </c>
      <c r="G39" s="6" t="s">
        <v>71</v>
      </c>
      <c r="H39" s="2" t="s">
        <v>64</v>
      </c>
      <c r="I39" s="2" t="s">
        <v>27</v>
      </c>
      <c r="J39" s="2" t="s">
        <v>47</v>
      </c>
      <c r="K39" s="7" t="str">
        <f>HYPERLINK("http://slimages.macys.com/is/image/MCY/10787852 ")</f>
        <v xml:space="preserve">http://slimages.macys.com/is/image/MCY/10787852 </v>
      </c>
    </row>
    <row r="40" spans="1:11" ht="66" x14ac:dyDescent="0.2">
      <c r="A40" s="2" t="s">
        <v>105</v>
      </c>
      <c r="B40" s="3">
        <v>4</v>
      </c>
      <c r="C40" s="5">
        <v>35</v>
      </c>
      <c r="D40" s="4">
        <v>140</v>
      </c>
      <c r="E40" s="3" t="s">
        <v>106</v>
      </c>
      <c r="F40" s="2"/>
      <c r="G40" s="6"/>
      <c r="H40" s="2" t="s">
        <v>88</v>
      </c>
      <c r="I40" s="2" t="s">
        <v>89</v>
      </c>
      <c r="J40" s="2" t="s">
        <v>90</v>
      </c>
      <c r="K40" s="7" t="str">
        <f>HYPERLINK("http://images.bloomingdales.com/is/image/BLM/10455080 ")</f>
        <v xml:space="preserve">http://images.bloomingdales.com/is/image/BLM/10455080 </v>
      </c>
    </row>
    <row r="41" spans="1:11" ht="66" x14ac:dyDescent="0.2">
      <c r="A41" s="2" t="s">
        <v>107</v>
      </c>
      <c r="B41" s="3">
        <v>12</v>
      </c>
      <c r="C41" s="5">
        <v>35</v>
      </c>
      <c r="D41" s="4">
        <v>420</v>
      </c>
      <c r="E41" s="3" t="s">
        <v>108</v>
      </c>
      <c r="F41" s="2" t="s">
        <v>109</v>
      </c>
      <c r="G41" s="6"/>
      <c r="H41" s="2" t="s">
        <v>88</v>
      </c>
      <c r="I41" s="2" t="s">
        <v>89</v>
      </c>
      <c r="J41" s="2" t="s">
        <v>90</v>
      </c>
      <c r="K41" s="7" t="str">
        <f>HYPERLINK("http://images.bloomingdales.com/is/image/BLM/10455078 ")</f>
        <v xml:space="preserve">http://images.bloomingdales.com/is/image/BLM/10455078 </v>
      </c>
    </row>
    <row r="42" spans="1:11" ht="53" x14ac:dyDescent="0.2">
      <c r="A42" s="2" t="s">
        <v>110</v>
      </c>
      <c r="B42" s="3">
        <v>1</v>
      </c>
      <c r="C42" s="5">
        <v>40</v>
      </c>
      <c r="D42" s="4">
        <v>40</v>
      </c>
      <c r="E42" s="3" t="s">
        <v>111</v>
      </c>
      <c r="F42" s="2" t="s">
        <v>62</v>
      </c>
      <c r="G42" s="6" t="s">
        <v>112</v>
      </c>
      <c r="H42" s="2" t="s">
        <v>64</v>
      </c>
      <c r="I42" s="2" t="s">
        <v>27</v>
      </c>
      <c r="J42" s="2" t="s">
        <v>113</v>
      </c>
      <c r="K42" s="7" t="str">
        <f>HYPERLINK("http://slimages.macys.com/is/image/MCY/9259747 ")</f>
        <v xml:space="preserve">http://slimages.macys.com/is/image/MCY/9259747 </v>
      </c>
    </row>
    <row r="43" spans="1:11" ht="53" x14ac:dyDescent="0.2">
      <c r="A43" s="2" t="s">
        <v>114</v>
      </c>
      <c r="B43" s="3">
        <v>1</v>
      </c>
      <c r="C43" s="5">
        <v>43</v>
      </c>
      <c r="D43" s="4">
        <v>43</v>
      </c>
      <c r="E43" s="3" t="s">
        <v>115</v>
      </c>
      <c r="F43" s="2"/>
      <c r="G43" s="6" t="s">
        <v>116</v>
      </c>
      <c r="H43" s="2" t="s">
        <v>42</v>
      </c>
      <c r="I43" s="2" t="s">
        <v>27</v>
      </c>
      <c r="J43" s="2" t="s">
        <v>117</v>
      </c>
      <c r="K43" s="7" t="str">
        <f>HYPERLINK("http://slimages.macys.com/is/image/MCY/8646008 ")</f>
        <v xml:space="preserve">http://slimages.macys.com/is/image/MCY/8646008 </v>
      </c>
    </row>
    <row r="44" spans="1:11" ht="53" x14ac:dyDescent="0.2">
      <c r="A44" s="2" t="s">
        <v>118</v>
      </c>
      <c r="B44" s="3">
        <v>5</v>
      </c>
      <c r="C44" s="5">
        <v>40</v>
      </c>
      <c r="D44" s="4">
        <v>200</v>
      </c>
      <c r="E44" s="3" t="s">
        <v>119</v>
      </c>
      <c r="F44" s="2" t="s">
        <v>62</v>
      </c>
      <c r="G44" s="6" t="s">
        <v>120</v>
      </c>
      <c r="H44" s="2" t="s">
        <v>42</v>
      </c>
      <c r="I44" s="2"/>
      <c r="J44" s="2"/>
      <c r="K44" s="7" t="str">
        <f>HYPERLINK("http://slimages.macys.com/is/image/MCY/8385735 ")</f>
        <v xml:space="preserve">http://slimages.macys.com/is/image/MCY/8385735 </v>
      </c>
    </row>
    <row r="45" spans="1:11" ht="53" x14ac:dyDescent="0.2">
      <c r="A45" s="2" t="s">
        <v>121</v>
      </c>
      <c r="B45" s="3">
        <v>1</v>
      </c>
      <c r="C45" s="5">
        <v>39.99</v>
      </c>
      <c r="D45" s="4">
        <v>39.99</v>
      </c>
      <c r="E45" s="3" t="s">
        <v>122</v>
      </c>
      <c r="F45" s="2" t="s">
        <v>123</v>
      </c>
      <c r="G45" s="6" t="s">
        <v>14</v>
      </c>
      <c r="H45" s="2" t="s">
        <v>124</v>
      </c>
      <c r="I45" s="2"/>
      <c r="J45" s="2"/>
      <c r="K45" s="7" t="str">
        <f>HYPERLINK("http://slimages.macys.com/is/image/MCY/9094421 ")</f>
        <v xml:space="preserve">http://slimages.macys.com/is/image/MCY/9094421 </v>
      </c>
    </row>
    <row r="46" spans="1:11" ht="53" x14ac:dyDescent="0.2">
      <c r="A46" s="2" t="s">
        <v>125</v>
      </c>
      <c r="B46" s="3">
        <v>1</v>
      </c>
      <c r="C46" s="5">
        <v>40</v>
      </c>
      <c r="D46" s="4">
        <v>40</v>
      </c>
      <c r="E46" s="3" t="s">
        <v>126</v>
      </c>
      <c r="F46" s="2" t="s">
        <v>50</v>
      </c>
      <c r="G46" s="6" t="s">
        <v>14</v>
      </c>
      <c r="H46" s="2" t="s">
        <v>127</v>
      </c>
      <c r="I46" s="2" t="s">
        <v>27</v>
      </c>
      <c r="J46" s="2" t="s">
        <v>128</v>
      </c>
      <c r="K46" s="7" t="str">
        <f>HYPERLINK("http://slimages.macys.com/is/image/MCY/9874835 ")</f>
        <v xml:space="preserve">http://slimages.macys.com/is/image/MCY/9874835 </v>
      </c>
    </row>
    <row r="47" spans="1:11" ht="66" x14ac:dyDescent="0.2">
      <c r="A47" s="2" t="s">
        <v>129</v>
      </c>
      <c r="B47" s="3">
        <v>4</v>
      </c>
      <c r="C47" s="5">
        <v>35</v>
      </c>
      <c r="D47" s="4">
        <v>140</v>
      </c>
      <c r="E47" s="3" t="s">
        <v>130</v>
      </c>
      <c r="F47" s="2" t="s">
        <v>131</v>
      </c>
      <c r="G47" s="6"/>
      <c r="H47" s="2" t="s">
        <v>88</v>
      </c>
      <c r="I47" s="2" t="s">
        <v>89</v>
      </c>
      <c r="J47" s="2" t="s">
        <v>90</v>
      </c>
      <c r="K47" s="7" t="str">
        <f>HYPERLINK("http://images.bloomingdales.com/is/image/BLM/10442104 ")</f>
        <v xml:space="preserve">http://images.bloomingdales.com/is/image/BLM/10442104 </v>
      </c>
    </row>
    <row r="48" spans="1:11" ht="53" x14ac:dyDescent="0.2">
      <c r="A48" s="2" t="s">
        <v>132</v>
      </c>
      <c r="B48" s="3">
        <v>24</v>
      </c>
      <c r="C48" s="5">
        <v>35</v>
      </c>
      <c r="D48" s="4">
        <v>840</v>
      </c>
      <c r="E48" s="3" t="s">
        <v>133</v>
      </c>
      <c r="F48" s="2" t="s">
        <v>134</v>
      </c>
      <c r="G48" s="6"/>
      <c r="H48" s="2" t="s">
        <v>88</v>
      </c>
      <c r="I48" s="2" t="s">
        <v>27</v>
      </c>
      <c r="J48" s="2" t="s">
        <v>93</v>
      </c>
      <c r="K48" s="7" t="str">
        <f>HYPERLINK("http://slimages.macys.com/is/image/MCY/10376749 ")</f>
        <v xml:space="preserve">http://slimages.macys.com/is/image/MCY/10376749 </v>
      </c>
    </row>
    <row r="49" spans="1:11" ht="66" x14ac:dyDescent="0.2">
      <c r="A49" s="2" t="s">
        <v>135</v>
      </c>
      <c r="B49" s="3">
        <v>2</v>
      </c>
      <c r="C49" s="5">
        <v>35</v>
      </c>
      <c r="D49" s="4">
        <v>70</v>
      </c>
      <c r="E49" s="3" t="s">
        <v>136</v>
      </c>
      <c r="F49" s="2" t="s">
        <v>137</v>
      </c>
      <c r="G49" s="6"/>
      <c r="H49" s="2" t="s">
        <v>88</v>
      </c>
      <c r="I49" s="2" t="s">
        <v>89</v>
      </c>
      <c r="J49" s="2" t="s">
        <v>138</v>
      </c>
      <c r="K49" s="7" t="str">
        <f>HYPERLINK("http://images.bloomingdales.com/is/image/BLM/10739832 ")</f>
        <v xml:space="preserve">http://images.bloomingdales.com/is/image/BLM/10739832 </v>
      </c>
    </row>
    <row r="50" spans="1:11" ht="66" x14ac:dyDescent="0.2">
      <c r="A50" s="2" t="s">
        <v>139</v>
      </c>
      <c r="B50" s="3">
        <v>25</v>
      </c>
      <c r="C50" s="5">
        <v>35</v>
      </c>
      <c r="D50" s="4">
        <v>875</v>
      </c>
      <c r="E50" s="3" t="s">
        <v>140</v>
      </c>
      <c r="F50" s="2" t="s">
        <v>109</v>
      </c>
      <c r="G50" s="6"/>
      <c r="H50" s="2" t="s">
        <v>88</v>
      </c>
      <c r="I50" s="2" t="s">
        <v>89</v>
      </c>
      <c r="J50" s="2" t="s">
        <v>90</v>
      </c>
      <c r="K50" s="7" t="str">
        <f>HYPERLINK("http://images.bloomingdales.com/is/image/BLM/10539756 ")</f>
        <v xml:space="preserve">http://images.bloomingdales.com/is/image/BLM/10539756 </v>
      </c>
    </row>
    <row r="51" spans="1:11" ht="66" x14ac:dyDescent="0.2">
      <c r="A51" s="2" t="s">
        <v>141</v>
      </c>
      <c r="B51" s="3">
        <v>29</v>
      </c>
      <c r="C51" s="5">
        <v>35</v>
      </c>
      <c r="D51" s="4">
        <v>1015</v>
      </c>
      <c r="E51" s="3" t="s">
        <v>142</v>
      </c>
      <c r="F51" s="2" t="s">
        <v>87</v>
      </c>
      <c r="G51" s="6"/>
      <c r="H51" s="2" t="s">
        <v>88</v>
      </c>
      <c r="I51" s="2" t="s">
        <v>89</v>
      </c>
      <c r="J51" s="2" t="s">
        <v>90</v>
      </c>
      <c r="K51" s="7" t="str">
        <f>HYPERLINK("http://images.bloomingdales.com/is/image/BLM/10121969 ")</f>
        <v xml:space="preserve">http://images.bloomingdales.com/is/image/BLM/10121969 </v>
      </c>
    </row>
    <row r="52" spans="1:11" ht="53" x14ac:dyDescent="0.2">
      <c r="A52" s="2" t="s">
        <v>143</v>
      </c>
      <c r="B52" s="3">
        <v>11</v>
      </c>
      <c r="C52" s="5">
        <v>35</v>
      </c>
      <c r="D52" s="4">
        <v>385</v>
      </c>
      <c r="E52" s="3" t="s">
        <v>144</v>
      </c>
      <c r="F52" s="2" t="s">
        <v>145</v>
      </c>
      <c r="G52" s="6"/>
      <c r="H52" s="2" t="s">
        <v>88</v>
      </c>
      <c r="I52" s="2" t="s">
        <v>27</v>
      </c>
      <c r="J52" s="2" t="s">
        <v>138</v>
      </c>
      <c r="K52" s="7" t="str">
        <f>HYPERLINK("http://slimages.macys.com/is/image/MCY/9514965 ")</f>
        <v xml:space="preserve">http://slimages.macys.com/is/image/MCY/9514965 </v>
      </c>
    </row>
    <row r="53" spans="1:11" ht="53" x14ac:dyDescent="0.2">
      <c r="A53" s="2" t="s">
        <v>146</v>
      </c>
      <c r="B53" s="3">
        <v>29</v>
      </c>
      <c r="C53" s="5">
        <v>35</v>
      </c>
      <c r="D53" s="4">
        <v>1015</v>
      </c>
      <c r="E53" s="3" t="s">
        <v>147</v>
      </c>
      <c r="F53" s="2" t="s">
        <v>13</v>
      </c>
      <c r="G53" s="6" t="s">
        <v>14</v>
      </c>
      <c r="H53" s="2" t="s">
        <v>88</v>
      </c>
      <c r="I53" s="2" t="s">
        <v>27</v>
      </c>
      <c r="J53" s="2" t="s">
        <v>90</v>
      </c>
      <c r="K53" s="7" t="str">
        <f>HYPERLINK("http://slimages.macys.com/is/image/MCY/8979800 ")</f>
        <v xml:space="preserve">http://slimages.macys.com/is/image/MCY/8979800 </v>
      </c>
    </row>
    <row r="54" spans="1:11" ht="53" x14ac:dyDescent="0.2">
      <c r="A54" s="2" t="s">
        <v>148</v>
      </c>
      <c r="B54" s="3">
        <v>1</v>
      </c>
      <c r="C54" s="5">
        <v>39.99</v>
      </c>
      <c r="D54" s="4">
        <v>39.99</v>
      </c>
      <c r="E54" s="3">
        <v>1125343</v>
      </c>
      <c r="F54" s="2" t="s">
        <v>62</v>
      </c>
      <c r="G54" s="6"/>
      <c r="H54" s="2" t="s">
        <v>149</v>
      </c>
      <c r="I54" s="2" t="s">
        <v>27</v>
      </c>
      <c r="J54" s="2" t="s">
        <v>24</v>
      </c>
      <c r="K54" s="7" t="str">
        <f>HYPERLINK("http://slimages.macys.com/is/image/MCY/3891500 ")</f>
        <v xml:space="preserve">http://slimages.macys.com/is/image/MCY/3891500 </v>
      </c>
    </row>
    <row r="55" spans="1:11" ht="53" x14ac:dyDescent="0.2">
      <c r="A55" s="2" t="s">
        <v>150</v>
      </c>
      <c r="B55" s="3">
        <v>2</v>
      </c>
      <c r="C55" s="5">
        <v>34.99</v>
      </c>
      <c r="D55" s="4">
        <v>69.98</v>
      </c>
      <c r="E55" s="3">
        <v>104033</v>
      </c>
      <c r="F55" s="2" t="s">
        <v>13</v>
      </c>
      <c r="G55" s="6" t="s">
        <v>14</v>
      </c>
      <c r="H55" s="2" t="s">
        <v>151</v>
      </c>
      <c r="I55" s="2" t="s">
        <v>27</v>
      </c>
      <c r="J55" s="2" t="s">
        <v>128</v>
      </c>
      <c r="K55" s="7" t="str">
        <f>HYPERLINK("http://slimages.macys.com/is/image/MCY/9127264 ")</f>
        <v xml:space="preserve">http://slimages.macys.com/is/image/MCY/9127264 </v>
      </c>
    </row>
    <row r="56" spans="1:11" ht="53" x14ac:dyDescent="0.2">
      <c r="A56" s="2" t="s">
        <v>152</v>
      </c>
      <c r="B56" s="3">
        <v>1</v>
      </c>
      <c r="C56" s="5">
        <v>29.99</v>
      </c>
      <c r="D56" s="4">
        <v>29.99</v>
      </c>
      <c r="E56" s="3" t="s">
        <v>153</v>
      </c>
      <c r="F56" s="2" t="s">
        <v>13</v>
      </c>
      <c r="G56" s="6" t="s">
        <v>154</v>
      </c>
      <c r="H56" s="2" t="s">
        <v>155</v>
      </c>
      <c r="I56" s="2"/>
      <c r="J56" s="2" t="s">
        <v>156</v>
      </c>
      <c r="K56" s="7" t="str">
        <f>HYPERLINK("http://slimages.macys.com/is/image/MCY/258889 ")</f>
        <v xml:space="preserve">http://slimages.macys.com/is/image/MCY/258889 </v>
      </c>
    </row>
    <row r="57" spans="1:11" ht="53" x14ac:dyDescent="0.2">
      <c r="A57" s="2" t="s">
        <v>157</v>
      </c>
      <c r="B57" s="3">
        <v>1</v>
      </c>
      <c r="C57" s="5">
        <v>34.99</v>
      </c>
      <c r="D57" s="4">
        <v>34.99</v>
      </c>
      <c r="E57" s="3" t="s">
        <v>158</v>
      </c>
      <c r="F57" s="2" t="s">
        <v>57</v>
      </c>
      <c r="G57" s="6"/>
      <c r="H57" s="2" t="s">
        <v>159</v>
      </c>
      <c r="I57" s="2"/>
      <c r="J57" s="2"/>
      <c r="K57" s="7" t="str">
        <f>HYPERLINK("http://slimages.macys.com/is/image/MCY/3337123 ")</f>
        <v xml:space="preserve">http://slimages.macys.com/is/image/MCY/3337123 </v>
      </c>
    </row>
    <row r="58" spans="1:11" ht="53" x14ac:dyDescent="0.2">
      <c r="A58" s="2" t="s">
        <v>160</v>
      </c>
      <c r="B58" s="3">
        <v>1</v>
      </c>
      <c r="C58" s="5">
        <v>34.99</v>
      </c>
      <c r="D58" s="4">
        <v>34.99</v>
      </c>
      <c r="E58" s="3" t="s">
        <v>161</v>
      </c>
      <c r="F58" s="2" t="s">
        <v>162</v>
      </c>
      <c r="G58" s="6"/>
      <c r="H58" s="2" t="s">
        <v>159</v>
      </c>
      <c r="I58" s="2" t="s">
        <v>27</v>
      </c>
      <c r="J58" s="2" t="s">
        <v>102</v>
      </c>
      <c r="K58" s="7" t="str">
        <f>HYPERLINK("http://slimages.macys.com/is/image/MCY/3337113 ")</f>
        <v xml:space="preserve">http://slimages.macys.com/is/image/MCY/3337113 </v>
      </c>
    </row>
    <row r="59" spans="1:11" ht="53" x14ac:dyDescent="0.2">
      <c r="A59" s="2" t="s">
        <v>163</v>
      </c>
      <c r="B59" s="3">
        <v>1</v>
      </c>
      <c r="C59" s="5">
        <v>35</v>
      </c>
      <c r="D59" s="4">
        <v>35</v>
      </c>
      <c r="E59" s="3" t="s">
        <v>164</v>
      </c>
      <c r="F59" s="2" t="s">
        <v>13</v>
      </c>
      <c r="G59" s="6" t="s">
        <v>14</v>
      </c>
      <c r="H59" s="2" t="s">
        <v>165</v>
      </c>
      <c r="I59" s="2" t="s">
        <v>27</v>
      </c>
      <c r="J59" s="2" t="s">
        <v>166</v>
      </c>
      <c r="K59" s="7" t="str">
        <f>HYPERLINK("http://slimages.macys.com/is/image/MCY/8063549 ")</f>
        <v xml:space="preserve">http://slimages.macys.com/is/image/MCY/8063549 </v>
      </c>
    </row>
    <row r="60" spans="1:11" ht="66" x14ac:dyDescent="0.2">
      <c r="A60" s="2" t="s">
        <v>167</v>
      </c>
      <c r="B60" s="3">
        <v>9</v>
      </c>
      <c r="C60" s="5">
        <v>30</v>
      </c>
      <c r="D60" s="4">
        <v>270</v>
      </c>
      <c r="E60" s="3" t="s">
        <v>168</v>
      </c>
      <c r="F60" s="2" t="s">
        <v>13</v>
      </c>
      <c r="G60" s="6" t="s">
        <v>14</v>
      </c>
      <c r="H60" s="2" t="s">
        <v>169</v>
      </c>
      <c r="I60" s="2" t="s">
        <v>89</v>
      </c>
      <c r="J60" s="2" t="s">
        <v>93</v>
      </c>
      <c r="K60" s="7" t="str">
        <f>HYPERLINK("http://images.bloomingdales.com/is/image/BLM/10625080 ")</f>
        <v xml:space="preserve">http://images.bloomingdales.com/is/image/BLM/10625080 </v>
      </c>
    </row>
    <row r="61" spans="1:11" ht="53" x14ac:dyDescent="0.2">
      <c r="A61" s="2" t="s">
        <v>170</v>
      </c>
      <c r="B61" s="3">
        <v>2</v>
      </c>
      <c r="C61" s="5">
        <v>34</v>
      </c>
      <c r="D61" s="4">
        <v>68</v>
      </c>
      <c r="E61" s="3">
        <v>45341072000</v>
      </c>
      <c r="F61" s="2" t="s">
        <v>20</v>
      </c>
      <c r="G61" s="6"/>
      <c r="H61" s="2" t="s">
        <v>171</v>
      </c>
      <c r="I61" s="2"/>
      <c r="J61" s="2"/>
      <c r="K61" s="7" t="str">
        <f>HYPERLINK("http://slimages.macys.com/is/image/MCY/9966276 ")</f>
        <v xml:space="preserve">http://slimages.macys.com/is/image/MCY/9966276 </v>
      </c>
    </row>
    <row r="62" spans="1:11" ht="53" x14ac:dyDescent="0.2">
      <c r="A62" s="2" t="s">
        <v>172</v>
      </c>
      <c r="B62" s="3">
        <v>1</v>
      </c>
      <c r="C62" s="5">
        <v>32.99</v>
      </c>
      <c r="D62" s="4">
        <v>32.99</v>
      </c>
      <c r="E62" s="3" t="s">
        <v>173</v>
      </c>
      <c r="F62" s="2" t="s">
        <v>174</v>
      </c>
      <c r="G62" s="6"/>
      <c r="H62" s="2" t="s">
        <v>175</v>
      </c>
      <c r="I62" s="2" t="s">
        <v>27</v>
      </c>
      <c r="J62" s="2" t="s">
        <v>102</v>
      </c>
      <c r="K62" s="7" t="str">
        <f>HYPERLINK("http://slimages.macys.com/is/image/MCY/11497950 ")</f>
        <v xml:space="preserve">http://slimages.macys.com/is/image/MCY/11497950 </v>
      </c>
    </row>
    <row r="63" spans="1:11" ht="53" x14ac:dyDescent="0.2">
      <c r="A63" s="2" t="s">
        <v>176</v>
      </c>
      <c r="B63" s="3">
        <v>1</v>
      </c>
      <c r="C63" s="5">
        <v>28.99</v>
      </c>
      <c r="D63" s="4">
        <v>28.99</v>
      </c>
      <c r="E63" s="3" t="s">
        <v>177</v>
      </c>
      <c r="F63" s="2" t="s">
        <v>178</v>
      </c>
      <c r="G63" s="6" t="s">
        <v>14</v>
      </c>
      <c r="H63" s="2" t="s">
        <v>78</v>
      </c>
      <c r="I63" s="2" t="s">
        <v>89</v>
      </c>
      <c r="J63" s="2" t="s">
        <v>179</v>
      </c>
      <c r="K63" s="7" t="str">
        <f>HYPERLINK("http://slimages.macys.com/is/image/MCY/13329248 ")</f>
        <v xml:space="preserve">http://slimages.macys.com/is/image/MCY/13329248 </v>
      </c>
    </row>
    <row r="64" spans="1:11" ht="53" x14ac:dyDescent="0.2">
      <c r="A64" s="2" t="s">
        <v>180</v>
      </c>
      <c r="B64" s="3">
        <v>1</v>
      </c>
      <c r="C64" s="5">
        <v>25</v>
      </c>
      <c r="D64" s="4">
        <v>25</v>
      </c>
      <c r="E64" s="3" t="s">
        <v>181</v>
      </c>
      <c r="F64" s="2" t="s">
        <v>20</v>
      </c>
      <c r="G64" s="6"/>
      <c r="H64" s="2" t="s">
        <v>64</v>
      </c>
      <c r="I64" s="2" t="s">
        <v>27</v>
      </c>
      <c r="J64" s="2" t="s">
        <v>182</v>
      </c>
      <c r="K64" s="7" t="str">
        <f>HYPERLINK("http://slimages.macys.com/is/image/MCY/8695021 ")</f>
        <v xml:space="preserve">http://slimages.macys.com/is/image/MCY/8695021 </v>
      </c>
    </row>
    <row r="65" spans="1:11" ht="53" x14ac:dyDescent="0.2">
      <c r="A65" s="2" t="s">
        <v>183</v>
      </c>
      <c r="B65" s="3">
        <v>1</v>
      </c>
      <c r="C65" s="5">
        <v>30.99</v>
      </c>
      <c r="D65" s="4">
        <v>30.99</v>
      </c>
      <c r="E65" s="3" t="s">
        <v>184</v>
      </c>
      <c r="F65" s="2" t="s">
        <v>185</v>
      </c>
      <c r="G65" s="6" t="s">
        <v>14</v>
      </c>
      <c r="H65" s="2" t="s">
        <v>78</v>
      </c>
      <c r="I65" s="2" t="s">
        <v>27</v>
      </c>
      <c r="J65" s="2" t="s">
        <v>186</v>
      </c>
      <c r="K65" s="7" t="str">
        <f>HYPERLINK("http://slimages.macys.com/is/image/MCY/11939107 ")</f>
        <v xml:space="preserve">http://slimages.macys.com/is/image/MCY/11939107 </v>
      </c>
    </row>
    <row r="66" spans="1:11" ht="53" x14ac:dyDescent="0.2">
      <c r="A66" s="2" t="s">
        <v>187</v>
      </c>
      <c r="B66" s="3">
        <v>1</v>
      </c>
      <c r="C66" s="5">
        <v>25.99</v>
      </c>
      <c r="D66" s="4">
        <v>25.99</v>
      </c>
      <c r="E66" s="3">
        <v>5134873</v>
      </c>
      <c r="F66" s="2" t="s">
        <v>188</v>
      </c>
      <c r="G66" s="6"/>
      <c r="H66" s="2" t="s">
        <v>189</v>
      </c>
      <c r="I66" s="2" t="s">
        <v>27</v>
      </c>
      <c r="J66" s="2" t="s">
        <v>47</v>
      </c>
      <c r="K66" s="7" t="str">
        <f>HYPERLINK("http://slimages.macys.com/is/image/MCY/15604727 ")</f>
        <v xml:space="preserve">http://slimages.macys.com/is/image/MCY/15604727 </v>
      </c>
    </row>
    <row r="67" spans="1:11" ht="53" x14ac:dyDescent="0.2">
      <c r="A67" s="2" t="s">
        <v>190</v>
      </c>
      <c r="B67" s="3">
        <v>1</v>
      </c>
      <c r="C67" s="5">
        <v>29.99</v>
      </c>
      <c r="D67" s="4">
        <v>29.99</v>
      </c>
      <c r="E67" s="3" t="s">
        <v>191</v>
      </c>
      <c r="F67" s="2" t="s">
        <v>162</v>
      </c>
      <c r="G67" s="6"/>
      <c r="H67" s="2" t="s">
        <v>159</v>
      </c>
      <c r="I67" s="2" t="s">
        <v>27</v>
      </c>
      <c r="J67" s="2" t="s">
        <v>102</v>
      </c>
      <c r="K67" s="7" t="str">
        <f>HYPERLINK("http://slimages.macys.com/is/image/MCY/3337113 ")</f>
        <v xml:space="preserve">http://slimages.macys.com/is/image/MCY/3337113 </v>
      </c>
    </row>
    <row r="68" spans="1:11" ht="53" x14ac:dyDescent="0.2">
      <c r="A68" s="2" t="s">
        <v>192</v>
      </c>
      <c r="B68" s="3">
        <v>1</v>
      </c>
      <c r="C68" s="5">
        <v>29.99</v>
      </c>
      <c r="D68" s="4">
        <v>29.99</v>
      </c>
      <c r="E68" s="3" t="s">
        <v>193</v>
      </c>
      <c r="F68" s="2" t="s">
        <v>57</v>
      </c>
      <c r="G68" s="6"/>
      <c r="H68" s="2" t="s">
        <v>159</v>
      </c>
      <c r="I68" s="2"/>
      <c r="J68" s="2"/>
      <c r="K68" s="7" t="str">
        <f>HYPERLINK("http://slimages.macys.com/is/image/MCY/3337123 ")</f>
        <v xml:space="preserve">http://slimages.macys.com/is/image/MCY/3337123 </v>
      </c>
    </row>
    <row r="69" spans="1:11" ht="66" x14ac:dyDescent="0.2">
      <c r="A69" s="2" t="s">
        <v>194</v>
      </c>
      <c r="B69" s="3">
        <v>1</v>
      </c>
      <c r="C69" s="5">
        <v>50</v>
      </c>
      <c r="D69" s="4">
        <v>50</v>
      </c>
      <c r="E69" s="3" t="s">
        <v>195</v>
      </c>
      <c r="F69" s="2" t="s">
        <v>62</v>
      </c>
      <c r="G69" s="6"/>
      <c r="H69" s="2" t="s">
        <v>196</v>
      </c>
      <c r="I69" s="2" t="s">
        <v>27</v>
      </c>
      <c r="J69" s="2" t="s">
        <v>197</v>
      </c>
      <c r="K69" s="7" t="str">
        <f>HYPERLINK("http://slimages.macys.com/is/image/MCY/1942202 ")</f>
        <v xml:space="preserve">http://slimages.macys.com/is/image/MCY/1942202 </v>
      </c>
    </row>
    <row r="70" spans="1:11" ht="53" x14ac:dyDescent="0.2">
      <c r="A70" s="2" t="s">
        <v>198</v>
      </c>
      <c r="B70" s="3">
        <v>1</v>
      </c>
      <c r="C70" s="5">
        <v>25.99</v>
      </c>
      <c r="D70" s="4">
        <v>25.99</v>
      </c>
      <c r="E70" s="3">
        <v>542284</v>
      </c>
      <c r="F70" s="2" t="s">
        <v>13</v>
      </c>
      <c r="G70" s="6" t="s">
        <v>14</v>
      </c>
      <c r="H70" s="2" t="s">
        <v>199</v>
      </c>
      <c r="I70" s="2" t="s">
        <v>27</v>
      </c>
      <c r="J70" s="2" t="s">
        <v>156</v>
      </c>
      <c r="K70" s="7" t="str">
        <f>HYPERLINK("http://slimages.macys.com/is/image/MCY/8644506 ")</f>
        <v xml:space="preserve">http://slimages.macys.com/is/image/MCY/8644506 </v>
      </c>
    </row>
    <row r="71" spans="1:11" ht="53" x14ac:dyDescent="0.2">
      <c r="A71" s="2" t="s">
        <v>200</v>
      </c>
      <c r="B71" s="3">
        <v>1</v>
      </c>
      <c r="C71" s="5">
        <v>24.99</v>
      </c>
      <c r="D71" s="4">
        <v>24.99</v>
      </c>
      <c r="E71" s="3">
        <v>53515</v>
      </c>
      <c r="F71" s="2" t="s">
        <v>13</v>
      </c>
      <c r="G71" s="6" t="s">
        <v>14</v>
      </c>
      <c r="H71" s="2" t="s">
        <v>201</v>
      </c>
      <c r="I71" s="2" t="s">
        <v>16</v>
      </c>
      <c r="J71" s="2" t="s">
        <v>202</v>
      </c>
      <c r="K71" s="7" t="str">
        <f>HYPERLINK("http://slimages.macys.com/is/image/MCY/14464204 ")</f>
        <v xml:space="preserve">http://slimages.macys.com/is/image/MCY/14464204 </v>
      </c>
    </row>
    <row r="72" spans="1:11" ht="53" x14ac:dyDescent="0.2">
      <c r="A72" s="2" t="s">
        <v>203</v>
      </c>
      <c r="B72" s="3">
        <v>1</v>
      </c>
      <c r="C72" s="5">
        <v>22</v>
      </c>
      <c r="D72" s="4">
        <v>22</v>
      </c>
      <c r="E72" s="3" t="s">
        <v>204</v>
      </c>
      <c r="F72" s="2" t="s">
        <v>62</v>
      </c>
      <c r="G72" s="6" t="s">
        <v>63</v>
      </c>
      <c r="H72" s="2" t="s">
        <v>205</v>
      </c>
      <c r="I72" s="2" t="s">
        <v>27</v>
      </c>
      <c r="J72" s="2" t="s">
        <v>156</v>
      </c>
      <c r="K72" s="7" t="str">
        <f>HYPERLINK("http://slimages.macys.com/is/image/MCY/2369057 ")</f>
        <v xml:space="preserve">http://slimages.macys.com/is/image/MCY/2369057 </v>
      </c>
    </row>
    <row r="73" spans="1:11" ht="53" x14ac:dyDescent="0.2">
      <c r="A73" s="2" t="s">
        <v>206</v>
      </c>
      <c r="B73" s="3">
        <v>1</v>
      </c>
      <c r="C73" s="5">
        <v>31.99</v>
      </c>
      <c r="D73" s="4">
        <v>31.99</v>
      </c>
      <c r="E73" s="3">
        <v>10003936900</v>
      </c>
      <c r="F73" s="2" t="s">
        <v>13</v>
      </c>
      <c r="G73" s="6" t="s">
        <v>14</v>
      </c>
      <c r="H73" s="2" t="s">
        <v>207</v>
      </c>
      <c r="I73" s="2" t="s">
        <v>27</v>
      </c>
      <c r="J73" s="2" t="s">
        <v>208</v>
      </c>
      <c r="K73" s="7" t="str">
        <f>HYPERLINK("http://slimages.macys.com/is/image/MCY/11526162 ")</f>
        <v xml:space="preserve">http://slimages.macys.com/is/image/MCY/11526162 </v>
      </c>
    </row>
    <row r="74" spans="1:11" ht="53" x14ac:dyDescent="0.2">
      <c r="A74" s="2" t="s">
        <v>209</v>
      </c>
      <c r="B74" s="3">
        <v>2</v>
      </c>
      <c r="C74" s="5">
        <v>26</v>
      </c>
      <c r="D74" s="4">
        <v>52</v>
      </c>
      <c r="E74" s="3">
        <v>45343072000</v>
      </c>
      <c r="F74" s="2" t="s">
        <v>20</v>
      </c>
      <c r="G74" s="6"/>
      <c r="H74" s="2" t="s">
        <v>171</v>
      </c>
      <c r="I74" s="2"/>
      <c r="J74" s="2"/>
      <c r="K74" s="7" t="str">
        <f>HYPERLINK("http://slimages.macys.com/is/image/MCY/9966277 ")</f>
        <v xml:space="preserve">http://slimages.macys.com/is/image/MCY/9966277 </v>
      </c>
    </row>
    <row r="75" spans="1:11" ht="53" x14ac:dyDescent="0.2">
      <c r="A75" s="2" t="s">
        <v>210</v>
      </c>
      <c r="B75" s="3">
        <v>1</v>
      </c>
      <c r="C75" s="5">
        <v>24.99</v>
      </c>
      <c r="D75" s="4">
        <v>24.99</v>
      </c>
      <c r="E75" s="3">
        <v>1623759</v>
      </c>
      <c r="F75" s="2" t="s">
        <v>211</v>
      </c>
      <c r="G75" s="6"/>
      <c r="H75" s="2" t="s">
        <v>212</v>
      </c>
      <c r="I75" s="2" t="s">
        <v>16</v>
      </c>
      <c r="J75" s="2" t="s">
        <v>202</v>
      </c>
      <c r="K75" s="7" t="str">
        <f>HYPERLINK("http://slimages.macys.com/is/image/MCY/14359998 ")</f>
        <v xml:space="preserve">http://slimages.macys.com/is/image/MCY/14359998 </v>
      </c>
    </row>
    <row r="76" spans="1:11" ht="53" x14ac:dyDescent="0.2">
      <c r="A76" s="2" t="s">
        <v>213</v>
      </c>
      <c r="B76" s="3">
        <v>1</v>
      </c>
      <c r="C76" s="5">
        <v>24.99</v>
      </c>
      <c r="D76" s="4">
        <v>24.99</v>
      </c>
      <c r="E76" s="3" t="s">
        <v>214</v>
      </c>
      <c r="F76" s="2" t="s">
        <v>57</v>
      </c>
      <c r="G76" s="6"/>
      <c r="H76" s="2" t="s">
        <v>159</v>
      </c>
      <c r="I76" s="2" t="s">
        <v>27</v>
      </c>
      <c r="J76" s="2" t="s">
        <v>102</v>
      </c>
      <c r="K76" s="7" t="str">
        <f>HYPERLINK("http://slimages.macys.com/is/image/MCY/3337123 ")</f>
        <v xml:space="preserve">http://slimages.macys.com/is/image/MCY/3337123 </v>
      </c>
    </row>
    <row r="77" spans="1:11" ht="53" x14ac:dyDescent="0.2">
      <c r="A77" s="2" t="s">
        <v>215</v>
      </c>
      <c r="B77" s="3">
        <v>1</v>
      </c>
      <c r="C77" s="5">
        <v>20</v>
      </c>
      <c r="D77" s="4">
        <v>20</v>
      </c>
      <c r="E77" s="3" t="s">
        <v>216</v>
      </c>
      <c r="F77" s="2" t="s">
        <v>37</v>
      </c>
      <c r="G77" s="6" t="s">
        <v>63</v>
      </c>
      <c r="H77" s="2" t="s">
        <v>205</v>
      </c>
      <c r="I77" s="2"/>
      <c r="J77" s="2" t="s">
        <v>47</v>
      </c>
      <c r="K77" s="7" t="str">
        <f>HYPERLINK("http://slimages.macys.com/is/image/MCY/1084137 ")</f>
        <v xml:space="preserve">http://slimages.macys.com/is/image/MCY/1084137 </v>
      </c>
    </row>
    <row r="78" spans="1:11" ht="53" x14ac:dyDescent="0.2">
      <c r="A78" s="2" t="s">
        <v>217</v>
      </c>
      <c r="B78" s="3">
        <v>7</v>
      </c>
      <c r="C78" s="5">
        <v>24</v>
      </c>
      <c r="D78" s="4">
        <v>168</v>
      </c>
      <c r="E78" s="3">
        <v>45428013000</v>
      </c>
      <c r="F78" s="2" t="s">
        <v>211</v>
      </c>
      <c r="G78" s="6"/>
      <c r="H78" s="2" t="s">
        <v>171</v>
      </c>
      <c r="I78" s="2" t="s">
        <v>218</v>
      </c>
      <c r="J78" s="2" t="s">
        <v>219</v>
      </c>
      <c r="K78" s="7" t="str">
        <f>HYPERLINK("http://slimages.macys.com/is/image/MCY/14360424 ")</f>
        <v xml:space="preserve">http://slimages.macys.com/is/image/MCY/14360424 </v>
      </c>
    </row>
    <row r="79" spans="1:11" ht="53" x14ac:dyDescent="0.2">
      <c r="A79" s="2" t="s">
        <v>220</v>
      </c>
      <c r="B79" s="3">
        <v>7</v>
      </c>
      <c r="C79" s="5">
        <v>24</v>
      </c>
      <c r="D79" s="4">
        <v>168</v>
      </c>
      <c r="E79" s="3">
        <v>45428016000</v>
      </c>
      <c r="F79" s="2" t="s">
        <v>62</v>
      </c>
      <c r="G79" s="6"/>
      <c r="H79" s="2" t="s">
        <v>171</v>
      </c>
      <c r="I79" s="2" t="s">
        <v>218</v>
      </c>
      <c r="J79" s="2" t="s">
        <v>219</v>
      </c>
      <c r="K79" s="7" t="str">
        <f>HYPERLINK("http://slimages.macys.com/is/image/MCY/14360424 ")</f>
        <v xml:space="preserve">http://slimages.macys.com/is/image/MCY/14360424 </v>
      </c>
    </row>
    <row r="80" spans="1:11" ht="53" x14ac:dyDescent="0.2">
      <c r="A80" s="2" t="s">
        <v>221</v>
      </c>
      <c r="B80" s="3">
        <v>6</v>
      </c>
      <c r="C80" s="5">
        <v>24</v>
      </c>
      <c r="D80" s="4">
        <v>144</v>
      </c>
      <c r="E80" s="3">
        <v>45428014000</v>
      </c>
      <c r="F80" s="2" t="s">
        <v>211</v>
      </c>
      <c r="G80" s="6"/>
      <c r="H80" s="2" t="s">
        <v>171</v>
      </c>
      <c r="I80" s="2" t="s">
        <v>218</v>
      </c>
      <c r="J80" s="2" t="s">
        <v>219</v>
      </c>
      <c r="K80" s="7" t="str">
        <f>HYPERLINK("http://slimages.macys.com/is/image/MCY/14360424 ")</f>
        <v xml:space="preserve">http://slimages.macys.com/is/image/MCY/14360424 </v>
      </c>
    </row>
    <row r="81" spans="1:11" ht="53" x14ac:dyDescent="0.2">
      <c r="A81" s="2" t="s">
        <v>222</v>
      </c>
      <c r="B81" s="3">
        <v>5</v>
      </c>
      <c r="C81" s="5">
        <v>24</v>
      </c>
      <c r="D81" s="4">
        <v>120</v>
      </c>
      <c r="E81" s="3" t="s">
        <v>223</v>
      </c>
      <c r="F81" s="2" t="s">
        <v>13</v>
      </c>
      <c r="G81" s="6" t="s">
        <v>14</v>
      </c>
      <c r="H81" s="2" t="s">
        <v>165</v>
      </c>
      <c r="I81" s="2" t="s">
        <v>16</v>
      </c>
      <c r="J81" s="2" t="s">
        <v>224</v>
      </c>
      <c r="K81" s="7" t="str">
        <f>HYPERLINK("http://slimages.macys.com/is/image/MCY/8826339 ")</f>
        <v xml:space="preserve">http://slimages.macys.com/is/image/MCY/8826339 </v>
      </c>
    </row>
    <row r="82" spans="1:11" ht="53" x14ac:dyDescent="0.2">
      <c r="A82" s="2" t="s">
        <v>225</v>
      </c>
      <c r="B82" s="3">
        <v>5</v>
      </c>
      <c r="C82" s="5">
        <v>24</v>
      </c>
      <c r="D82" s="4">
        <v>120</v>
      </c>
      <c r="E82" s="3" t="s">
        <v>226</v>
      </c>
      <c r="F82" s="2" t="s">
        <v>13</v>
      </c>
      <c r="G82" s="6" t="s">
        <v>14</v>
      </c>
      <c r="H82" s="2" t="s">
        <v>165</v>
      </c>
      <c r="I82" s="2" t="s">
        <v>16</v>
      </c>
      <c r="J82" s="2"/>
      <c r="K82" s="7" t="str">
        <f>HYPERLINK("http://slimages.macys.com/is/image/MCY/3849700 ")</f>
        <v xml:space="preserve">http://slimages.macys.com/is/image/MCY/3849700 </v>
      </c>
    </row>
    <row r="83" spans="1:11" ht="66" x14ac:dyDescent="0.2">
      <c r="A83" s="2" t="s">
        <v>227</v>
      </c>
      <c r="B83" s="3">
        <v>1</v>
      </c>
      <c r="C83" s="5">
        <v>17.989999999999998</v>
      </c>
      <c r="D83" s="4">
        <v>17.989999999999998</v>
      </c>
      <c r="E83" s="3">
        <v>53519</v>
      </c>
      <c r="F83" s="2" t="s">
        <v>13</v>
      </c>
      <c r="G83" s="6" t="s">
        <v>14</v>
      </c>
      <c r="H83" s="2" t="s">
        <v>201</v>
      </c>
      <c r="I83" s="2" t="s">
        <v>16</v>
      </c>
      <c r="J83" s="2" t="s">
        <v>228</v>
      </c>
      <c r="K83" s="7" t="str">
        <f>HYPERLINK("http://slimages.macys.com/is/image/MCY/14464209 ")</f>
        <v xml:space="preserve">http://slimages.macys.com/is/image/MCY/14464209 </v>
      </c>
    </row>
    <row r="84" spans="1:11" ht="53" x14ac:dyDescent="0.2">
      <c r="A84" s="2" t="s">
        <v>229</v>
      </c>
      <c r="B84" s="3">
        <v>4</v>
      </c>
      <c r="C84" s="5">
        <v>17.989999999999998</v>
      </c>
      <c r="D84" s="4">
        <v>71.959999999999994</v>
      </c>
      <c r="E84" s="3">
        <v>9439</v>
      </c>
      <c r="F84" s="2" t="s">
        <v>13</v>
      </c>
      <c r="G84" s="6" t="s">
        <v>14</v>
      </c>
      <c r="H84" s="2" t="s">
        <v>201</v>
      </c>
      <c r="I84" s="2" t="s">
        <v>16</v>
      </c>
      <c r="J84" s="2" t="s">
        <v>230</v>
      </c>
      <c r="K84" s="7" t="str">
        <f>HYPERLINK("http://slimages.macys.com/is/image/MCY/14464306 ")</f>
        <v xml:space="preserve">http://slimages.macys.com/is/image/MCY/14464306 </v>
      </c>
    </row>
    <row r="85" spans="1:11" ht="53" x14ac:dyDescent="0.2">
      <c r="A85" s="2" t="s">
        <v>231</v>
      </c>
      <c r="B85" s="3">
        <v>1</v>
      </c>
      <c r="C85" s="5">
        <v>16.989999999999998</v>
      </c>
      <c r="D85" s="4">
        <v>16.989999999999998</v>
      </c>
      <c r="E85" s="3" t="s">
        <v>232</v>
      </c>
      <c r="F85" s="2" t="s">
        <v>13</v>
      </c>
      <c r="G85" s="6" t="s">
        <v>14</v>
      </c>
      <c r="H85" s="2" t="s">
        <v>233</v>
      </c>
      <c r="I85" s="2"/>
      <c r="J85" s="2" t="s">
        <v>234</v>
      </c>
      <c r="K85" s="7" t="str">
        <f>HYPERLINK("http://slimages.macys.com/is/image/MCY/9455020 ")</f>
        <v xml:space="preserve">http://slimages.macys.com/is/image/MCY/9455020 </v>
      </c>
    </row>
    <row r="86" spans="1:11" ht="66" x14ac:dyDescent="0.2">
      <c r="A86" s="2" t="s">
        <v>235</v>
      </c>
      <c r="B86" s="3">
        <v>1</v>
      </c>
      <c r="C86" s="5">
        <v>20</v>
      </c>
      <c r="D86" s="4">
        <v>20</v>
      </c>
      <c r="E86" s="3">
        <v>45344072000</v>
      </c>
      <c r="F86" s="2" t="s">
        <v>20</v>
      </c>
      <c r="G86" s="6"/>
      <c r="H86" s="2" t="s">
        <v>171</v>
      </c>
      <c r="I86" s="2" t="s">
        <v>218</v>
      </c>
      <c r="J86" s="2" t="s">
        <v>236</v>
      </c>
      <c r="K86" s="7" t="str">
        <f>HYPERLINK("http://slimages.macys.com/is/image/MCY/14360380 ")</f>
        <v xml:space="preserve">http://slimages.macys.com/is/image/MCY/14360380 </v>
      </c>
    </row>
    <row r="87" spans="1:11" ht="53" x14ac:dyDescent="0.2">
      <c r="A87" s="2" t="s">
        <v>237</v>
      </c>
      <c r="B87" s="3">
        <v>1</v>
      </c>
      <c r="C87" s="5">
        <v>19.989999999999998</v>
      </c>
      <c r="D87" s="4">
        <v>19.989999999999998</v>
      </c>
      <c r="E87" s="3">
        <v>466779</v>
      </c>
      <c r="F87" s="2" t="s">
        <v>238</v>
      </c>
      <c r="G87" s="6"/>
      <c r="H87" s="2" t="s">
        <v>239</v>
      </c>
      <c r="I87" s="2" t="s">
        <v>27</v>
      </c>
      <c r="J87" s="2" t="s">
        <v>240</v>
      </c>
      <c r="K87" s="7" t="str">
        <f>HYPERLINK("http://slimages.macys.com/is/image/MCY/15435168 ")</f>
        <v xml:space="preserve">http://slimages.macys.com/is/image/MCY/15435168 </v>
      </c>
    </row>
    <row r="88" spans="1:11" ht="53" x14ac:dyDescent="0.2">
      <c r="A88" s="2" t="s">
        <v>241</v>
      </c>
      <c r="B88" s="3">
        <v>1</v>
      </c>
      <c r="C88" s="5">
        <v>19.989999999999998</v>
      </c>
      <c r="D88" s="4">
        <v>19.989999999999998</v>
      </c>
      <c r="E88" s="3" t="s">
        <v>242</v>
      </c>
      <c r="F88" s="2" t="s">
        <v>243</v>
      </c>
      <c r="G88" s="6"/>
      <c r="H88" s="2" t="s">
        <v>159</v>
      </c>
      <c r="I88" s="2" t="s">
        <v>27</v>
      </c>
      <c r="J88" s="2" t="s">
        <v>102</v>
      </c>
      <c r="K88" s="7" t="str">
        <f>HYPERLINK("http://slimages.macys.com/is/image/MCY/9223327 ")</f>
        <v xml:space="preserve">http://slimages.macys.com/is/image/MCY/9223327 </v>
      </c>
    </row>
    <row r="89" spans="1:11" ht="66" x14ac:dyDescent="0.2">
      <c r="A89" s="2" t="s">
        <v>244</v>
      </c>
      <c r="B89" s="3">
        <v>1</v>
      </c>
      <c r="C89" s="5">
        <v>24</v>
      </c>
      <c r="D89" s="4">
        <v>24</v>
      </c>
      <c r="E89" s="3">
        <v>559510</v>
      </c>
      <c r="F89" s="2" t="s">
        <v>13</v>
      </c>
      <c r="G89" s="6" t="s">
        <v>14</v>
      </c>
      <c r="H89" s="2" t="s">
        <v>46</v>
      </c>
      <c r="I89" s="2" t="s">
        <v>245</v>
      </c>
      <c r="J89" s="2" t="s">
        <v>47</v>
      </c>
      <c r="K89" s="7" t="str">
        <f>HYPERLINK("http://images.bloomingdales.com/is/image/BLM/10014209 ")</f>
        <v xml:space="preserve">http://images.bloomingdales.com/is/image/BLM/10014209 </v>
      </c>
    </row>
    <row r="90" spans="1:11" ht="53" x14ac:dyDescent="0.2">
      <c r="A90" s="2" t="s">
        <v>246</v>
      </c>
      <c r="B90" s="3">
        <v>1</v>
      </c>
      <c r="C90" s="5">
        <v>15</v>
      </c>
      <c r="D90" s="4">
        <v>15</v>
      </c>
      <c r="E90" s="3" t="s">
        <v>247</v>
      </c>
      <c r="F90" s="2" t="s">
        <v>62</v>
      </c>
      <c r="G90" s="6" t="s">
        <v>248</v>
      </c>
      <c r="H90" s="2" t="s">
        <v>127</v>
      </c>
      <c r="I90" s="2" t="s">
        <v>27</v>
      </c>
      <c r="J90" s="2" t="s">
        <v>156</v>
      </c>
      <c r="K90" s="7" t="str">
        <f>HYPERLINK("http://slimages.macys.com/is/image/MCY/2935502 ")</f>
        <v xml:space="preserve">http://slimages.macys.com/is/image/MCY/2935502 </v>
      </c>
    </row>
    <row r="91" spans="1:11" ht="66" x14ac:dyDescent="0.2">
      <c r="A91" s="2" t="s">
        <v>249</v>
      </c>
      <c r="B91" s="3">
        <v>1</v>
      </c>
      <c r="C91" s="5">
        <v>14.99</v>
      </c>
      <c r="D91" s="4">
        <v>14.99</v>
      </c>
      <c r="E91" s="3" t="s">
        <v>250</v>
      </c>
      <c r="F91" s="2" t="s">
        <v>13</v>
      </c>
      <c r="G91" s="6" t="s">
        <v>14</v>
      </c>
      <c r="H91" s="2" t="s">
        <v>251</v>
      </c>
      <c r="I91" s="2" t="s">
        <v>27</v>
      </c>
      <c r="J91" s="2" t="s">
        <v>252</v>
      </c>
      <c r="K91" s="7" t="str">
        <f>HYPERLINK("http://slimages.macys.com/is/image/MCY/9745494 ")</f>
        <v xml:space="preserve">http://slimages.macys.com/is/image/MCY/9745494 </v>
      </c>
    </row>
    <row r="92" spans="1:11" ht="66" x14ac:dyDescent="0.2">
      <c r="A92" s="2" t="s">
        <v>253</v>
      </c>
      <c r="B92" s="3">
        <v>4</v>
      </c>
      <c r="C92" s="5">
        <v>18</v>
      </c>
      <c r="D92" s="4">
        <v>72</v>
      </c>
      <c r="E92" s="3">
        <v>45429016000</v>
      </c>
      <c r="F92" s="2" t="s">
        <v>50</v>
      </c>
      <c r="G92" s="6"/>
      <c r="H92" s="2" t="s">
        <v>171</v>
      </c>
      <c r="I92" s="2" t="s">
        <v>218</v>
      </c>
      <c r="J92" s="2" t="s">
        <v>236</v>
      </c>
      <c r="K92" s="7" t="str">
        <f>HYPERLINK("http://slimages.macys.com/is/image/MCY/14360373 ")</f>
        <v xml:space="preserve">http://slimages.macys.com/is/image/MCY/14360373 </v>
      </c>
    </row>
    <row r="93" spans="1:11" ht="53" x14ac:dyDescent="0.2">
      <c r="A93" s="2" t="s">
        <v>254</v>
      </c>
      <c r="B93" s="3">
        <v>1</v>
      </c>
      <c r="C93" s="5">
        <v>18</v>
      </c>
      <c r="D93" s="4">
        <v>18</v>
      </c>
      <c r="E93" s="3">
        <v>45323007000</v>
      </c>
      <c r="F93" s="2" t="s">
        <v>62</v>
      </c>
      <c r="G93" s="6" t="s">
        <v>255</v>
      </c>
      <c r="H93" s="2" t="s">
        <v>171</v>
      </c>
      <c r="I93" s="2" t="s">
        <v>218</v>
      </c>
      <c r="J93" s="2" t="s">
        <v>219</v>
      </c>
      <c r="K93" s="7" t="str">
        <f>HYPERLINK("http://slimages.macys.com/is/image/MCY/14360420 ")</f>
        <v xml:space="preserve">http://slimages.macys.com/is/image/MCY/14360420 </v>
      </c>
    </row>
    <row r="94" spans="1:11" ht="53" x14ac:dyDescent="0.2">
      <c r="A94" s="2" t="s">
        <v>256</v>
      </c>
      <c r="B94" s="3">
        <v>8</v>
      </c>
      <c r="C94" s="5">
        <v>14.99</v>
      </c>
      <c r="D94" s="4">
        <v>119.92</v>
      </c>
      <c r="E94" s="3">
        <v>53518</v>
      </c>
      <c r="F94" s="2" t="s">
        <v>13</v>
      </c>
      <c r="G94" s="6" t="s">
        <v>14</v>
      </c>
      <c r="H94" s="2" t="s">
        <v>201</v>
      </c>
      <c r="I94" s="2" t="s">
        <v>16</v>
      </c>
      <c r="J94" s="2" t="s">
        <v>202</v>
      </c>
      <c r="K94" s="7" t="str">
        <f>HYPERLINK("http://slimages.macys.com/is/image/MCY/14464208 ")</f>
        <v xml:space="preserve">http://slimages.macys.com/is/image/MCY/14464208 </v>
      </c>
    </row>
    <row r="95" spans="1:11" ht="53" x14ac:dyDescent="0.2">
      <c r="A95" s="2" t="s">
        <v>257</v>
      </c>
      <c r="B95" s="3">
        <v>5</v>
      </c>
      <c r="C95" s="5">
        <v>14.99</v>
      </c>
      <c r="D95" s="4">
        <v>74.95</v>
      </c>
      <c r="E95" s="3">
        <v>13940</v>
      </c>
      <c r="F95" s="2" t="s">
        <v>13</v>
      </c>
      <c r="G95" s="6" t="s">
        <v>14</v>
      </c>
      <c r="H95" s="2" t="s">
        <v>201</v>
      </c>
      <c r="I95" s="2" t="s">
        <v>16</v>
      </c>
      <c r="J95" s="2" t="s">
        <v>202</v>
      </c>
      <c r="K95" s="7" t="str">
        <f>HYPERLINK("http://slimages.macys.com/is/image/MCY/14464316 ")</f>
        <v xml:space="preserve">http://slimages.macys.com/is/image/MCY/14464316 </v>
      </c>
    </row>
    <row r="96" spans="1:11" ht="53" x14ac:dyDescent="0.2">
      <c r="A96" s="2" t="s">
        <v>258</v>
      </c>
      <c r="B96" s="3">
        <v>10</v>
      </c>
      <c r="C96" s="5">
        <v>14.99</v>
      </c>
      <c r="D96" s="4">
        <v>149.9</v>
      </c>
      <c r="E96" s="3">
        <v>64164</v>
      </c>
      <c r="F96" s="2" t="s">
        <v>13</v>
      </c>
      <c r="G96" s="6" t="s">
        <v>14</v>
      </c>
      <c r="H96" s="2" t="s">
        <v>201</v>
      </c>
      <c r="I96" s="2" t="s">
        <v>16</v>
      </c>
      <c r="J96" s="2" t="s">
        <v>202</v>
      </c>
      <c r="K96" s="7" t="str">
        <f>HYPERLINK("http://slimages.macys.com/is/image/MCY/14464316 ")</f>
        <v xml:space="preserve">http://slimages.macys.com/is/image/MCY/14464316 </v>
      </c>
    </row>
    <row r="97" spans="1:11" ht="53" x14ac:dyDescent="0.2">
      <c r="A97" s="2" t="s">
        <v>259</v>
      </c>
      <c r="B97" s="3">
        <v>6</v>
      </c>
      <c r="C97" s="5">
        <v>14.99</v>
      </c>
      <c r="D97" s="4">
        <v>89.94</v>
      </c>
      <c r="E97" s="3">
        <v>9438</v>
      </c>
      <c r="F97" s="2" t="s">
        <v>13</v>
      </c>
      <c r="G97" s="6" t="s">
        <v>14</v>
      </c>
      <c r="H97" s="2" t="s">
        <v>201</v>
      </c>
      <c r="I97" s="2" t="s">
        <v>16</v>
      </c>
      <c r="J97" s="2" t="s">
        <v>202</v>
      </c>
      <c r="K97" s="7" t="str">
        <f>HYPERLINK("http://slimages.macys.com/is/image/MCY/14464316 ")</f>
        <v xml:space="preserve">http://slimages.macys.com/is/image/MCY/14464316 </v>
      </c>
    </row>
    <row r="98" spans="1:11" ht="53" x14ac:dyDescent="0.2">
      <c r="A98" s="2" t="s">
        <v>260</v>
      </c>
      <c r="B98" s="3">
        <v>1</v>
      </c>
      <c r="C98" s="5">
        <v>12.99</v>
      </c>
      <c r="D98" s="4">
        <v>12.99</v>
      </c>
      <c r="E98" s="3" t="s">
        <v>261</v>
      </c>
      <c r="F98" s="2" t="s">
        <v>13</v>
      </c>
      <c r="G98" s="6" t="s">
        <v>14</v>
      </c>
      <c r="H98" s="2" t="s">
        <v>262</v>
      </c>
      <c r="I98" s="2" t="s">
        <v>27</v>
      </c>
      <c r="J98" s="2" t="s">
        <v>263</v>
      </c>
      <c r="K98" s="7" t="str">
        <f>HYPERLINK("http://slimages.macys.com/is/image/MCY/8645200 ")</f>
        <v xml:space="preserve">http://slimages.macys.com/is/image/MCY/8645200 </v>
      </c>
    </row>
    <row r="99" spans="1:11" ht="53" x14ac:dyDescent="0.2">
      <c r="A99" s="2" t="s">
        <v>264</v>
      </c>
      <c r="B99" s="3">
        <v>4</v>
      </c>
      <c r="C99" s="5">
        <v>13.99</v>
      </c>
      <c r="D99" s="4">
        <v>55.96</v>
      </c>
      <c r="E99" s="3">
        <v>1623748</v>
      </c>
      <c r="F99" s="2" t="s">
        <v>54</v>
      </c>
      <c r="G99" s="6" t="s">
        <v>265</v>
      </c>
      <c r="H99" s="2" t="s">
        <v>212</v>
      </c>
      <c r="I99" s="2" t="s">
        <v>16</v>
      </c>
      <c r="J99" s="2" t="s">
        <v>202</v>
      </c>
      <c r="K99" s="7" t="str">
        <f>HYPERLINK("http://slimages.macys.com/is/image/MCY/14359988 ")</f>
        <v xml:space="preserve">http://slimages.macys.com/is/image/MCY/14359988 </v>
      </c>
    </row>
    <row r="100" spans="1:11" ht="53" x14ac:dyDescent="0.2">
      <c r="A100" s="2" t="s">
        <v>266</v>
      </c>
      <c r="B100" s="3">
        <v>2</v>
      </c>
      <c r="C100" s="5">
        <v>13.99</v>
      </c>
      <c r="D100" s="4">
        <v>27.98</v>
      </c>
      <c r="E100" s="3">
        <v>1168300</v>
      </c>
      <c r="F100" s="2" t="s">
        <v>13</v>
      </c>
      <c r="G100" s="6" t="s">
        <v>14</v>
      </c>
      <c r="H100" s="2" t="s">
        <v>212</v>
      </c>
      <c r="I100" s="2" t="s">
        <v>16</v>
      </c>
      <c r="J100" s="2" t="s">
        <v>267</v>
      </c>
      <c r="K100" s="7" t="str">
        <f>HYPERLINK("http://slimages.macys.com/is/image/MCY/3717354 ")</f>
        <v xml:space="preserve">http://slimages.macys.com/is/image/MCY/3717354 </v>
      </c>
    </row>
    <row r="101" spans="1:11" ht="53" x14ac:dyDescent="0.2">
      <c r="A101" s="2" t="s">
        <v>268</v>
      </c>
      <c r="B101" s="3">
        <v>2</v>
      </c>
      <c r="C101" s="5">
        <v>13.99</v>
      </c>
      <c r="D101" s="4">
        <v>27.98</v>
      </c>
      <c r="E101" s="3">
        <v>1623666</v>
      </c>
      <c r="F101" s="2" t="s">
        <v>269</v>
      </c>
      <c r="G101" s="6" t="s">
        <v>265</v>
      </c>
      <c r="H101" s="2" t="s">
        <v>212</v>
      </c>
      <c r="I101" s="2" t="s">
        <v>16</v>
      </c>
      <c r="J101" s="2" t="s">
        <v>202</v>
      </c>
      <c r="K101" s="7" t="str">
        <f>HYPERLINK("http://slimages.macys.com/is/image/MCY/14352206 ")</f>
        <v xml:space="preserve">http://slimages.macys.com/is/image/MCY/14352206 </v>
      </c>
    </row>
    <row r="102" spans="1:11" ht="53" x14ac:dyDescent="0.2">
      <c r="A102" s="2" t="s">
        <v>270</v>
      </c>
      <c r="B102" s="3">
        <v>5</v>
      </c>
      <c r="C102" s="5">
        <v>13.99</v>
      </c>
      <c r="D102" s="4">
        <v>69.95</v>
      </c>
      <c r="E102" s="3">
        <v>1623662</v>
      </c>
      <c r="F102" s="2" t="s">
        <v>54</v>
      </c>
      <c r="G102" s="6" t="s">
        <v>265</v>
      </c>
      <c r="H102" s="2" t="s">
        <v>212</v>
      </c>
      <c r="I102" s="2" t="s">
        <v>16</v>
      </c>
      <c r="J102" s="2" t="s">
        <v>202</v>
      </c>
      <c r="K102" s="7" t="str">
        <f>HYPERLINK("http://slimages.macys.com/is/image/MCY/14359988 ")</f>
        <v xml:space="preserve">http://slimages.macys.com/is/image/MCY/14359988 </v>
      </c>
    </row>
    <row r="103" spans="1:11" ht="53" x14ac:dyDescent="0.2">
      <c r="A103" s="2" t="s">
        <v>271</v>
      </c>
      <c r="B103" s="3">
        <v>2</v>
      </c>
      <c r="C103" s="5">
        <v>13.99</v>
      </c>
      <c r="D103" s="4">
        <v>27.98</v>
      </c>
      <c r="E103" s="3">
        <v>1623750</v>
      </c>
      <c r="F103" s="2" t="s">
        <v>211</v>
      </c>
      <c r="G103" s="6" t="s">
        <v>265</v>
      </c>
      <c r="H103" s="2" t="s">
        <v>212</v>
      </c>
      <c r="I103" s="2" t="s">
        <v>16</v>
      </c>
      <c r="J103" s="2" t="s">
        <v>202</v>
      </c>
      <c r="K103" s="7" t="str">
        <f>HYPERLINK("http://slimages.macys.com/is/image/MCY/14359988 ")</f>
        <v xml:space="preserve">http://slimages.macys.com/is/image/MCY/14359988 </v>
      </c>
    </row>
    <row r="104" spans="1:11" ht="66" x14ac:dyDescent="0.2">
      <c r="A104" s="2" t="s">
        <v>272</v>
      </c>
      <c r="B104" s="3">
        <v>19</v>
      </c>
      <c r="C104" s="5">
        <v>20</v>
      </c>
      <c r="D104" s="4">
        <v>380</v>
      </c>
      <c r="E104" s="3">
        <v>559541</v>
      </c>
      <c r="F104" s="2" t="s">
        <v>13</v>
      </c>
      <c r="G104" s="6" t="s">
        <v>14</v>
      </c>
      <c r="H104" s="2" t="s">
        <v>46</v>
      </c>
      <c r="I104" s="2" t="s">
        <v>245</v>
      </c>
      <c r="J104" s="2" t="s">
        <v>47</v>
      </c>
      <c r="K104" s="7" t="str">
        <f>HYPERLINK("http://images.bloomingdales.com/is/image/BLM/10014212 ")</f>
        <v xml:space="preserve">http://images.bloomingdales.com/is/image/BLM/10014212 </v>
      </c>
    </row>
    <row r="105" spans="1:11" ht="66" x14ac:dyDescent="0.2">
      <c r="A105" s="2" t="s">
        <v>273</v>
      </c>
      <c r="B105" s="3">
        <v>5</v>
      </c>
      <c r="C105" s="5">
        <v>22</v>
      </c>
      <c r="D105" s="4">
        <v>110</v>
      </c>
      <c r="E105" s="3">
        <v>559527</v>
      </c>
      <c r="F105" s="2" t="s">
        <v>13</v>
      </c>
      <c r="G105" s="6" t="s">
        <v>14</v>
      </c>
      <c r="H105" s="2" t="s">
        <v>46</v>
      </c>
      <c r="I105" s="2" t="s">
        <v>245</v>
      </c>
      <c r="J105" s="2" t="s">
        <v>47</v>
      </c>
      <c r="K105" s="7" t="str">
        <f>HYPERLINK("http://images.bloomingdales.com/is/image/BLM/10014210 ")</f>
        <v xml:space="preserve">http://images.bloomingdales.com/is/image/BLM/10014210 </v>
      </c>
    </row>
    <row r="106" spans="1:11" ht="53" x14ac:dyDescent="0.2">
      <c r="A106" s="2" t="s">
        <v>274</v>
      </c>
      <c r="B106" s="3">
        <v>1</v>
      </c>
      <c r="C106" s="5">
        <v>14.99</v>
      </c>
      <c r="D106" s="4">
        <v>14.99</v>
      </c>
      <c r="E106" s="3" t="s">
        <v>275</v>
      </c>
      <c r="F106" s="2" t="s">
        <v>137</v>
      </c>
      <c r="G106" s="6" t="s">
        <v>276</v>
      </c>
      <c r="H106" s="2" t="s">
        <v>277</v>
      </c>
      <c r="I106" s="2" t="s">
        <v>27</v>
      </c>
      <c r="J106" s="2" t="s">
        <v>197</v>
      </c>
      <c r="K106" s="7" t="str">
        <f>HYPERLINK("http://slimages.macys.com/is/image/MCY/12360599 ")</f>
        <v xml:space="preserve">http://slimages.macys.com/is/image/MCY/12360599 </v>
      </c>
    </row>
    <row r="107" spans="1:11" ht="53" x14ac:dyDescent="0.2">
      <c r="A107" s="2" t="s">
        <v>278</v>
      </c>
      <c r="B107" s="3">
        <v>2</v>
      </c>
      <c r="C107" s="5">
        <v>14.99</v>
      </c>
      <c r="D107" s="4">
        <v>29.98</v>
      </c>
      <c r="E107" s="3" t="s">
        <v>279</v>
      </c>
      <c r="F107" s="2" t="s">
        <v>280</v>
      </c>
      <c r="G107" s="6" t="s">
        <v>276</v>
      </c>
      <c r="H107" s="2" t="s">
        <v>277</v>
      </c>
      <c r="I107" s="2" t="s">
        <v>27</v>
      </c>
      <c r="J107" s="2" t="s">
        <v>197</v>
      </c>
      <c r="K107" s="7" t="str">
        <f>HYPERLINK("http://slimages.macys.com/is/image/MCY/12360660 ")</f>
        <v xml:space="preserve">http://slimages.macys.com/is/image/MCY/12360660 </v>
      </c>
    </row>
    <row r="108" spans="1:11" ht="79" x14ac:dyDescent="0.2">
      <c r="A108" s="2" t="s">
        <v>281</v>
      </c>
      <c r="B108" s="3">
        <v>1</v>
      </c>
      <c r="C108" s="5">
        <v>14</v>
      </c>
      <c r="D108" s="4">
        <v>14</v>
      </c>
      <c r="E108" s="3">
        <v>45324007000</v>
      </c>
      <c r="F108" s="2" t="s">
        <v>100</v>
      </c>
      <c r="G108" s="6" t="s">
        <v>255</v>
      </c>
      <c r="H108" s="2" t="s">
        <v>171</v>
      </c>
      <c r="I108" s="2" t="s">
        <v>16</v>
      </c>
      <c r="J108" s="2" t="s">
        <v>282</v>
      </c>
      <c r="K108" s="7" t="str">
        <f>HYPERLINK("http://slimages.macys.com/is/image/MCY/8614810 ")</f>
        <v xml:space="preserve">http://slimages.macys.com/is/image/MCY/8614810 </v>
      </c>
    </row>
    <row r="109" spans="1:11" ht="66" x14ac:dyDescent="0.2">
      <c r="A109" s="2" t="s">
        <v>283</v>
      </c>
      <c r="B109" s="3">
        <v>2</v>
      </c>
      <c r="C109" s="5">
        <v>12.99</v>
      </c>
      <c r="D109" s="4">
        <v>25.98</v>
      </c>
      <c r="E109" s="3">
        <v>21214</v>
      </c>
      <c r="F109" s="2" t="s">
        <v>13</v>
      </c>
      <c r="G109" s="6" t="s">
        <v>14</v>
      </c>
      <c r="H109" s="2" t="s">
        <v>284</v>
      </c>
      <c r="I109" s="2" t="s">
        <v>285</v>
      </c>
      <c r="J109" s="2" t="s">
        <v>286</v>
      </c>
      <c r="K109" s="7" t="str">
        <f>HYPERLINK("http://images.bloomingdales.com/is/image/BLM/9487903 ")</f>
        <v xml:space="preserve">http://images.bloomingdales.com/is/image/BLM/9487903 </v>
      </c>
    </row>
    <row r="110" spans="1:11" ht="53" x14ac:dyDescent="0.2">
      <c r="A110" s="2" t="s">
        <v>287</v>
      </c>
      <c r="B110" s="3">
        <v>2</v>
      </c>
      <c r="C110" s="5">
        <v>12.99</v>
      </c>
      <c r="D110" s="4">
        <v>25.98</v>
      </c>
      <c r="E110" s="3">
        <v>1622151</v>
      </c>
      <c r="F110" s="2" t="s">
        <v>211</v>
      </c>
      <c r="G110" s="6" t="s">
        <v>265</v>
      </c>
      <c r="H110" s="2" t="s">
        <v>212</v>
      </c>
      <c r="I110" s="2" t="s">
        <v>16</v>
      </c>
      <c r="J110" s="2" t="s">
        <v>202</v>
      </c>
      <c r="K110" s="7" t="str">
        <f>HYPERLINK("http://slimages.macys.com/is/image/MCY/14359979 ")</f>
        <v xml:space="preserve">http://slimages.macys.com/is/image/MCY/14359979 </v>
      </c>
    </row>
    <row r="111" spans="1:11" ht="53" x14ac:dyDescent="0.2">
      <c r="A111" s="2" t="s">
        <v>288</v>
      </c>
      <c r="B111" s="3">
        <v>1</v>
      </c>
      <c r="C111" s="5">
        <v>12.99</v>
      </c>
      <c r="D111" s="4">
        <v>12.99</v>
      </c>
      <c r="E111" s="3" t="s">
        <v>289</v>
      </c>
      <c r="F111" s="2" t="s">
        <v>13</v>
      </c>
      <c r="G111" s="6" t="s">
        <v>14</v>
      </c>
      <c r="H111" s="2" t="s">
        <v>290</v>
      </c>
      <c r="I111" s="2" t="s">
        <v>27</v>
      </c>
      <c r="J111" s="2" t="s">
        <v>291</v>
      </c>
      <c r="K111" s="7" t="str">
        <f>HYPERLINK("http://slimages.macys.com/is/image/MCY/3125704 ")</f>
        <v xml:space="preserve">http://slimages.macys.com/is/image/MCY/3125704 </v>
      </c>
    </row>
    <row r="112" spans="1:11" ht="53" x14ac:dyDescent="0.2">
      <c r="A112" s="2" t="s">
        <v>292</v>
      </c>
      <c r="B112" s="3">
        <v>1</v>
      </c>
      <c r="C112" s="5">
        <v>9.99</v>
      </c>
      <c r="D112" s="4">
        <v>9.99</v>
      </c>
      <c r="E112" s="3" t="s">
        <v>293</v>
      </c>
      <c r="F112" s="2" t="s">
        <v>57</v>
      </c>
      <c r="G112" s="6" t="s">
        <v>14</v>
      </c>
      <c r="H112" s="2" t="s">
        <v>294</v>
      </c>
      <c r="I112" s="2" t="s">
        <v>27</v>
      </c>
      <c r="J112" s="2" t="s">
        <v>295</v>
      </c>
      <c r="K112" s="7" t="str">
        <f>HYPERLINK("http://slimages.macys.com/is/image/MCY/10163994 ")</f>
        <v xml:space="preserve">http://slimages.macys.com/is/image/MCY/10163994 </v>
      </c>
    </row>
    <row r="113" spans="1:11" ht="53" x14ac:dyDescent="0.2">
      <c r="A113" s="2" t="s">
        <v>296</v>
      </c>
      <c r="B113" s="3">
        <v>7</v>
      </c>
      <c r="C113" s="5">
        <v>9.99</v>
      </c>
      <c r="D113" s="4">
        <v>69.930000000000007</v>
      </c>
      <c r="E113" s="3" t="s">
        <v>297</v>
      </c>
      <c r="F113" s="2" t="s">
        <v>62</v>
      </c>
      <c r="G113" s="6" t="s">
        <v>14</v>
      </c>
      <c r="H113" s="2" t="s">
        <v>294</v>
      </c>
      <c r="I113" s="2" t="s">
        <v>27</v>
      </c>
      <c r="J113" s="2" t="s">
        <v>295</v>
      </c>
      <c r="K113" s="7" t="str">
        <f>HYPERLINK("http://slimages.macys.com/is/image/MCY/10163506 ")</f>
        <v xml:space="preserve">http://slimages.macys.com/is/image/MCY/10163506 </v>
      </c>
    </row>
    <row r="114" spans="1:11" ht="53" x14ac:dyDescent="0.2">
      <c r="A114" s="2" t="s">
        <v>298</v>
      </c>
      <c r="B114" s="3">
        <v>1</v>
      </c>
      <c r="C114" s="5">
        <v>9.99</v>
      </c>
      <c r="D114" s="4">
        <v>9.99</v>
      </c>
      <c r="E114" s="3" t="s">
        <v>299</v>
      </c>
      <c r="F114" s="2" t="s">
        <v>87</v>
      </c>
      <c r="G114" s="6" t="s">
        <v>14</v>
      </c>
      <c r="H114" s="2" t="s">
        <v>294</v>
      </c>
      <c r="I114" s="2" t="s">
        <v>27</v>
      </c>
      <c r="J114" s="2" t="s">
        <v>295</v>
      </c>
      <c r="K114" s="7" t="str">
        <f>HYPERLINK("http://slimages.macys.com/is/image/MCY/10119699 ")</f>
        <v xml:space="preserve">http://slimages.macys.com/is/image/MCY/10119699 </v>
      </c>
    </row>
    <row r="115" spans="1:11" ht="53" x14ac:dyDescent="0.2">
      <c r="A115" s="2" t="s">
        <v>300</v>
      </c>
      <c r="B115" s="3">
        <v>3</v>
      </c>
      <c r="C115" s="5">
        <v>9.99</v>
      </c>
      <c r="D115" s="4">
        <v>29.97</v>
      </c>
      <c r="E115" s="3" t="s">
        <v>301</v>
      </c>
      <c r="F115" s="2" t="s">
        <v>57</v>
      </c>
      <c r="G115" s="6" t="s">
        <v>14</v>
      </c>
      <c r="H115" s="2" t="s">
        <v>294</v>
      </c>
      <c r="I115" s="2" t="s">
        <v>27</v>
      </c>
      <c r="J115" s="2" t="s">
        <v>295</v>
      </c>
      <c r="K115" s="7" t="str">
        <f>HYPERLINK("http://slimages.macys.com/is/image/MCY/10119719 ")</f>
        <v xml:space="preserve">http://slimages.macys.com/is/image/MCY/10119719 </v>
      </c>
    </row>
    <row r="116" spans="1:11" ht="53" x14ac:dyDescent="0.2">
      <c r="A116" s="2" t="s">
        <v>302</v>
      </c>
      <c r="B116" s="3">
        <v>1</v>
      </c>
      <c r="C116" s="5">
        <v>9.99</v>
      </c>
      <c r="D116" s="4">
        <v>9.99</v>
      </c>
      <c r="E116" s="3" t="s">
        <v>303</v>
      </c>
      <c r="F116" s="2" t="s">
        <v>57</v>
      </c>
      <c r="G116" s="6" t="s">
        <v>14</v>
      </c>
      <c r="H116" s="2" t="s">
        <v>294</v>
      </c>
      <c r="I116" s="2" t="s">
        <v>27</v>
      </c>
      <c r="J116" s="2" t="s">
        <v>295</v>
      </c>
      <c r="K116" s="7" t="str">
        <f>HYPERLINK("http://slimages.macys.com/is/image/MCY/10164033 ")</f>
        <v xml:space="preserve">http://slimages.macys.com/is/image/MCY/10164033 </v>
      </c>
    </row>
    <row r="117" spans="1:11" ht="53" x14ac:dyDescent="0.2">
      <c r="A117" s="2" t="s">
        <v>304</v>
      </c>
      <c r="B117" s="3">
        <v>3</v>
      </c>
      <c r="C117" s="5">
        <v>12.99</v>
      </c>
      <c r="D117" s="4">
        <v>38.97</v>
      </c>
      <c r="E117" s="3" t="s">
        <v>305</v>
      </c>
      <c r="F117" s="2" t="s">
        <v>137</v>
      </c>
      <c r="G117" s="6" t="s">
        <v>306</v>
      </c>
      <c r="H117" s="2" t="s">
        <v>277</v>
      </c>
      <c r="I117" s="2" t="s">
        <v>27</v>
      </c>
      <c r="J117" s="2" t="s">
        <v>197</v>
      </c>
      <c r="K117" s="7" t="str">
        <f>HYPERLINK("http://slimages.macys.com/is/image/MCY/12360402 ")</f>
        <v xml:space="preserve">http://slimages.macys.com/is/image/MCY/12360402 </v>
      </c>
    </row>
    <row r="118" spans="1:11" ht="53" x14ac:dyDescent="0.2">
      <c r="A118" s="2" t="s">
        <v>307</v>
      </c>
      <c r="B118" s="3">
        <v>5</v>
      </c>
      <c r="C118" s="5">
        <v>12.99</v>
      </c>
      <c r="D118" s="4">
        <v>64.95</v>
      </c>
      <c r="E118" s="3" t="s">
        <v>308</v>
      </c>
      <c r="F118" s="2" t="s">
        <v>280</v>
      </c>
      <c r="G118" s="6" t="s">
        <v>306</v>
      </c>
      <c r="H118" s="2" t="s">
        <v>277</v>
      </c>
      <c r="I118" s="2" t="s">
        <v>27</v>
      </c>
      <c r="J118" s="2" t="s">
        <v>197</v>
      </c>
      <c r="K118" s="7" t="str">
        <f>HYPERLINK("http://slimages.macys.com/is/image/MCY/12360438 ")</f>
        <v xml:space="preserve">http://slimages.macys.com/is/image/MCY/12360438 </v>
      </c>
    </row>
    <row r="119" spans="1:11" ht="53" x14ac:dyDescent="0.2">
      <c r="A119" s="2" t="s">
        <v>309</v>
      </c>
      <c r="B119" s="3">
        <v>1</v>
      </c>
      <c r="C119" s="5">
        <v>12.99</v>
      </c>
      <c r="D119" s="4">
        <v>12.99</v>
      </c>
      <c r="E119" s="3" t="s">
        <v>310</v>
      </c>
      <c r="F119" s="2" t="s">
        <v>238</v>
      </c>
      <c r="G119" s="6" t="s">
        <v>306</v>
      </c>
      <c r="H119" s="2" t="s">
        <v>277</v>
      </c>
      <c r="I119" s="2" t="s">
        <v>27</v>
      </c>
      <c r="J119" s="2" t="s">
        <v>197</v>
      </c>
      <c r="K119" s="7" t="str">
        <f>HYPERLINK("http://slimages.macys.com/is/image/MCY/12360439 ")</f>
        <v xml:space="preserve">http://slimages.macys.com/is/image/MCY/12360439 </v>
      </c>
    </row>
    <row r="120" spans="1:11" ht="53" x14ac:dyDescent="0.2">
      <c r="A120" s="2" t="s">
        <v>311</v>
      </c>
      <c r="B120" s="3">
        <v>4</v>
      </c>
      <c r="C120" s="5">
        <v>12.99</v>
      </c>
      <c r="D120" s="4">
        <v>51.96</v>
      </c>
      <c r="E120" s="3" t="s">
        <v>312</v>
      </c>
      <c r="F120" s="2" t="s">
        <v>134</v>
      </c>
      <c r="G120" s="6" t="s">
        <v>306</v>
      </c>
      <c r="H120" s="2" t="s">
        <v>277</v>
      </c>
      <c r="I120" s="2" t="s">
        <v>27</v>
      </c>
      <c r="J120" s="2" t="s">
        <v>197</v>
      </c>
      <c r="K120" s="7" t="str">
        <f>HYPERLINK("http://slimages.macys.com/is/image/MCY/12360398 ")</f>
        <v xml:space="preserve">http://slimages.macys.com/is/image/MCY/12360398 </v>
      </c>
    </row>
    <row r="121" spans="1:11" ht="53" x14ac:dyDescent="0.2">
      <c r="A121" s="2" t="s">
        <v>313</v>
      </c>
      <c r="B121" s="3">
        <v>3</v>
      </c>
      <c r="C121" s="5">
        <v>14.99</v>
      </c>
      <c r="D121" s="4">
        <v>44.97</v>
      </c>
      <c r="E121" s="3">
        <v>98274</v>
      </c>
      <c r="F121" s="2" t="s">
        <v>54</v>
      </c>
      <c r="G121" s="6"/>
      <c r="H121" s="2" t="s">
        <v>314</v>
      </c>
      <c r="I121" s="2" t="s">
        <v>315</v>
      </c>
      <c r="J121" s="2" t="s">
        <v>316</v>
      </c>
      <c r="K121" s="7" t="str">
        <f>HYPERLINK("http://slimages.macys.com/is/image/MCY/14352260 ")</f>
        <v xml:space="preserve">http://slimages.macys.com/is/image/MCY/14352260 </v>
      </c>
    </row>
    <row r="122" spans="1:11" ht="53" x14ac:dyDescent="0.2">
      <c r="A122" s="2" t="s">
        <v>317</v>
      </c>
      <c r="B122" s="3">
        <v>3</v>
      </c>
      <c r="C122" s="5">
        <v>14.99</v>
      </c>
      <c r="D122" s="4">
        <v>44.97</v>
      </c>
      <c r="E122" s="3">
        <v>98078</v>
      </c>
      <c r="F122" s="2" t="s">
        <v>54</v>
      </c>
      <c r="G122" s="6"/>
      <c r="H122" s="2" t="s">
        <v>314</v>
      </c>
      <c r="I122" s="2" t="s">
        <v>315</v>
      </c>
      <c r="J122" s="2" t="s">
        <v>316</v>
      </c>
      <c r="K122" s="7" t="str">
        <f>HYPERLINK("http://slimages.macys.com/is/image/MCY/14352260 ")</f>
        <v xml:space="preserve">http://slimages.macys.com/is/image/MCY/14352260 </v>
      </c>
    </row>
    <row r="123" spans="1:11" ht="53" x14ac:dyDescent="0.2">
      <c r="A123" s="2" t="s">
        <v>318</v>
      </c>
      <c r="B123" s="3">
        <v>3</v>
      </c>
      <c r="C123" s="5">
        <v>14.99</v>
      </c>
      <c r="D123" s="4">
        <v>44.97</v>
      </c>
      <c r="E123" s="3">
        <v>98106</v>
      </c>
      <c r="F123" s="2"/>
      <c r="G123" s="6"/>
      <c r="H123" s="2" t="s">
        <v>314</v>
      </c>
      <c r="I123" s="2" t="s">
        <v>315</v>
      </c>
      <c r="J123" s="2" t="s">
        <v>316</v>
      </c>
      <c r="K123" s="7" t="str">
        <f>HYPERLINK("http://slimages.macys.com/is/image/MCY/14352260 ")</f>
        <v xml:space="preserve">http://slimages.macys.com/is/image/MCY/14352260 </v>
      </c>
    </row>
    <row r="124" spans="1:11" ht="53" x14ac:dyDescent="0.2">
      <c r="A124" s="2" t="s">
        <v>319</v>
      </c>
      <c r="B124" s="3">
        <v>1</v>
      </c>
      <c r="C124" s="5">
        <v>14.99</v>
      </c>
      <c r="D124" s="4">
        <v>14.99</v>
      </c>
      <c r="E124" s="3">
        <v>10006776100</v>
      </c>
      <c r="F124" s="2" t="s">
        <v>13</v>
      </c>
      <c r="G124" s="6" t="s">
        <v>14</v>
      </c>
      <c r="H124" s="2" t="s">
        <v>320</v>
      </c>
      <c r="I124" s="2" t="s">
        <v>27</v>
      </c>
      <c r="J124" s="2" t="s">
        <v>321</v>
      </c>
      <c r="K124" s="7" t="str">
        <f>HYPERLINK("http://slimages.macys.com/is/image/MCY/13327422 ")</f>
        <v xml:space="preserve">http://slimages.macys.com/is/image/MCY/13327422 </v>
      </c>
    </row>
    <row r="125" spans="1:11" ht="53" x14ac:dyDescent="0.2">
      <c r="A125" s="2" t="s">
        <v>322</v>
      </c>
      <c r="B125" s="3">
        <v>1</v>
      </c>
      <c r="C125" s="5">
        <v>11.99</v>
      </c>
      <c r="D125" s="4">
        <v>11.99</v>
      </c>
      <c r="E125" s="3" t="s">
        <v>323</v>
      </c>
      <c r="F125" s="2"/>
      <c r="G125" s="6"/>
      <c r="H125" s="2" t="s">
        <v>159</v>
      </c>
      <c r="I125" s="2" t="s">
        <v>27</v>
      </c>
      <c r="J125" s="2" t="s">
        <v>252</v>
      </c>
      <c r="K125" s="7" t="str">
        <f>HYPERLINK("http://slimages.macys.com/is/image/MCY/11513540 ")</f>
        <v xml:space="preserve">http://slimages.macys.com/is/image/MCY/11513540 </v>
      </c>
    </row>
    <row r="126" spans="1:11" ht="53" x14ac:dyDescent="0.2">
      <c r="A126" s="2" t="s">
        <v>324</v>
      </c>
      <c r="B126" s="3">
        <v>1</v>
      </c>
      <c r="C126" s="5">
        <v>6.99</v>
      </c>
      <c r="D126" s="4">
        <v>6.99</v>
      </c>
      <c r="E126" s="3" t="s">
        <v>325</v>
      </c>
      <c r="F126" s="2" t="s">
        <v>57</v>
      </c>
      <c r="G126" s="6"/>
      <c r="H126" s="2" t="s">
        <v>326</v>
      </c>
      <c r="I126" s="2" t="s">
        <v>27</v>
      </c>
      <c r="J126" s="2" t="s">
        <v>327</v>
      </c>
      <c r="K126" s="7" t="str">
        <f>HYPERLINK("http://slimages.macys.com/is/image/MCY/15665554 ")</f>
        <v xml:space="preserve">http://slimages.macys.com/is/image/MCY/15665554 </v>
      </c>
    </row>
    <row r="127" spans="1:11" ht="53" x14ac:dyDescent="0.2">
      <c r="A127" s="2" t="s">
        <v>328</v>
      </c>
      <c r="B127" s="3">
        <v>2</v>
      </c>
      <c r="C127" s="5">
        <v>6.99</v>
      </c>
      <c r="D127" s="4">
        <v>13.98</v>
      </c>
      <c r="E127" s="3" t="s">
        <v>329</v>
      </c>
      <c r="F127" s="2" t="s">
        <v>330</v>
      </c>
      <c r="G127" s="6"/>
      <c r="H127" s="2" t="s">
        <v>326</v>
      </c>
      <c r="I127" s="2" t="s">
        <v>27</v>
      </c>
      <c r="J127" s="2" t="s">
        <v>327</v>
      </c>
      <c r="K127" s="7" t="str">
        <f>HYPERLINK("http://slimages.macys.com/is/image/MCY/15665555 ")</f>
        <v xml:space="preserve">http://slimages.macys.com/is/image/MCY/15665555 </v>
      </c>
    </row>
    <row r="128" spans="1:11" ht="53" x14ac:dyDescent="0.2">
      <c r="A128" s="2" t="s">
        <v>331</v>
      </c>
      <c r="B128" s="3">
        <v>12</v>
      </c>
      <c r="C128" s="5">
        <v>6.99</v>
      </c>
      <c r="D128" s="4">
        <v>83.88</v>
      </c>
      <c r="E128" s="3">
        <v>13936</v>
      </c>
      <c r="F128" s="2" t="s">
        <v>13</v>
      </c>
      <c r="G128" s="6" t="s">
        <v>14</v>
      </c>
      <c r="H128" s="2" t="s">
        <v>201</v>
      </c>
      <c r="I128" s="2" t="s">
        <v>16</v>
      </c>
      <c r="J128" s="2" t="s">
        <v>202</v>
      </c>
      <c r="K128" s="7" t="str">
        <f>HYPERLINK("http://slimages.macys.com/is/image/MCY/14464294 ")</f>
        <v xml:space="preserve">http://slimages.macys.com/is/image/MCY/14464294 </v>
      </c>
    </row>
    <row r="129" spans="1:11" ht="53" x14ac:dyDescent="0.2">
      <c r="A129" s="2" t="s">
        <v>332</v>
      </c>
      <c r="B129" s="3">
        <v>3</v>
      </c>
      <c r="C129" s="5">
        <v>6.99</v>
      </c>
      <c r="D129" s="4">
        <v>20.97</v>
      </c>
      <c r="E129" s="3">
        <v>64160</v>
      </c>
      <c r="F129" s="2" t="s">
        <v>13</v>
      </c>
      <c r="G129" s="6" t="s">
        <v>14</v>
      </c>
      <c r="H129" s="2" t="s">
        <v>201</v>
      </c>
      <c r="I129" s="2" t="s">
        <v>16</v>
      </c>
      <c r="J129" s="2" t="s">
        <v>202</v>
      </c>
      <c r="K129" s="7" t="str">
        <f>HYPERLINK("http://slimages.macys.com/is/image/MCY/14464294 ")</f>
        <v xml:space="preserve">http://slimages.macys.com/is/image/MCY/14464294 </v>
      </c>
    </row>
    <row r="130" spans="1:11" ht="53" x14ac:dyDescent="0.2">
      <c r="A130" s="2" t="s">
        <v>333</v>
      </c>
      <c r="B130" s="3">
        <v>14</v>
      </c>
      <c r="C130" s="5">
        <v>6.99</v>
      </c>
      <c r="D130" s="4">
        <v>97.86</v>
      </c>
      <c r="E130" s="3">
        <v>53514</v>
      </c>
      <c r="F130" s="2" t="s">
        <v>13</v>
      </c>
      <c r="G130" s="6" t="s">
        <v>14</v>
      </c>
      <c r="H130" s="2" t="s">
        <v>201</v>
      </c>
      <c r="I130" s="2" t="s">
        <v>16</v>
      </c>
      <c r="J130" s="2" t="s">
        <v>202</v>
      </c>
      <c r="K130" s="7" t="str">
        <f>HYPERLINK("http://slimages.macys.com/is/image/MCY/14464205 ")</f>
        <v xml:space="preserve">http://slimages.macys.com/is/image/MCY/14464205 </v>
      </c>
    </row>
    <row r="131" spans="1:11" ht="53" x14ac:dyDescent="0.2">
      <c r="A131" s="2" t="s">
        <v>334</v>
      </c>
      <c r="B131" s="3">
        <v>7</v>
      </c>
      <c r="C131" s="5">
        <v>6.99</v>
      </c>
      <c r="D131" s="4">
        <v>48.93</v>
      </c>
      <c r="E131" s="3">
        <v>9434</v>
      </c>
      <c r="F131" s="2" t="s">
        <v>13</v>
      </c>
      <c r="G131" s="6" t="s">
        <v>14</v>
      </c>
      <c r="H131" s="2" t="s">
        <v>201</v>
      </c>
      <c r="I131" s="2" t="s">
        <v>16</v>
      </c>
      <c r="J131" s="2" t="s">
        <v>202</v>
      </c>
      <c r="K131" s="7" t="str">
        <f>HYPERLINK("http://slimages.macys.com/is/image/MCY/14464294 ")</f>
        <v xml:space="preserve">http://slimages.macys.com/is/image/MCY/14464294 </v>
      </c>
    </row>
    <row r="132" spans="1:11" ht="53" x14ac:dyDescent="0.2">
      <c r="A132" s="2" t="s">
        <v>335</v>
      </c>
      <c r="B132" s="3">
        <v>1</v>
      </c>
      <c r="C132" s="5">
        <v>7.99</v>
      </c>
      <c r="D132" s="4">
        <v>7.99</v>
      </c>
      <c r="E132" s="3" t="s">
        <v>336</v>
      </c>
      <c r="F132" s="2" t="s">
        <v>13</v>
      </c>
      <c r="G132" s="6" t="s">
        <v>14</v>
      </c>
      <c r="H132" s="2" t="s">
        <v>337</v>
      </c>
      <c r="I132" s="2" t="s">
        <v>27</v>
      </c>
      <c r="J132" s="2" t="s">
        <v>338</v>
      </c>
      <c r="K132" s="7" t="str">
        <f>HYPERLINK("http://slimages.macys.com/is/image/MCY/11254031 ")</f>
        <v xml:space="preserve">http://slimages.macys.com/is/image/MCY/11254031 </v>
      </c>
    </row>
    <row r="133" spans="1:11" ht="53" x14ac:dyDescent="0.2">
      <c r="A133" s="2" t="s">
        <v>339</v>
      </c>
      <c r="B133" s="3">
        <v>1</v>
      </c>
      <c r="C133" s="5">
        <v>5.99</v>
      </c>
      <c r="D133" s="4">
        <v>5.99</v>
      </c>
      <c r="E133" s="3" t="s">
        <v>340</v>
      </c>
      <c r="F133" s="2" t="s">
        <v>188</v>
      </c>
      <c r="G133" s="6"/>
      <c r="H133" s="2" t="s">
        <v>101</v>
      </c>
      <c r="I133" s="2" t="s">
        <v>27</v>
      </c>
      <c r="J133" s="2" t="s">
        <v>102</v>
      </c>
      <c r="K133" s="7" t="str">
        <f>HYPERLINK("http://slimages.macys.com/is/image/MCY/14579474 ")</f>
        <v xml:space="preserve">http://slimages.macys.com/is/image/MCY/14579474 </v>
      </c>
    </row>
    <row r="134" spans="1:11" ht="53" x14ac:dyDescent="0.2">
      <c r="A134" s="2" t="s">
        <v>341</v>
      </c>
      <c r="B134" s="3">
        <v>10</v>
      </c>
      <c r="C134" s="5">
        <v>5.99</v>
      </c>
      <c r="D134" s="4">
        <v>59.9</v>
      </c>
      <c r="E134" s="3" t="s">
        <v>342</v>
      </c>
      <c r="F134" s="2"/>
      <c r="G134" s="6"/>
      <c r="H134" s="2" t="s">
        <v>159</v>
      </c>
      <c r="I134" s="2" t="s">
        <v>27</v>
      </c>
      <c r="J134" s="2" t="s">
        <v>343</v>
      </c>
      <c r="K134" s="7" t="str">
        <f>HYPERLINK("http://slimages.macys.com/is/image/MCY/14349891 ")</f>
        <v xml:space="preserve">http://slimages.macys.com/is/image/MCY/14349891 </v>
      </c>
    </row>
    <row r="135" spans="1:11" ht="53" x14ac:dyDescent="0.2">
      <c r="A135" s="2" t="s">
        <v>344</v>
      </c>
      <c r="B135" s="3">
        <v>5</v>
      </c>
      <c r="C135" s="5">
        <v>4.99</v>
      </c>
      <c r="D135" s="4">
        <v>24.95</v>
      </c>
      <c r="E135" s="3" t="s">
        <v>345</v>
      </c>
      <c r="F135" s="2" t="s">
        <v>178</v>
      </c>
      <c r="G135" s="6"/>
      <c r="H135" s="2" t="s">
        <v>159</v>
      </c>
      <c r="I135" s="2" t="s">
        <v>27</v>
      </c>
      <c r="J135" s="2" t="s">
        <v>197</v>
      </c>
      <c r="K135" s="7" t="str">
        <f>HYPERLINK("http://slimages.macys.com/is/image/MCY/9743763 ")</f>
        <v xml:space="preserve">http://slimages.macys.com/is/image/MCY/9743763 </v>
      </c>
    </row>
    <row r="136" spans="1:11" ht="53" x14ac:dyDescent="0.2">
      <c r="A136" s="2" t="s">
        <v>346</v>
      </c>
      <c r="B136" s="3">
        <v>1</v>
      </c>
      <c r="C136" s="5">
        <v>3.99</v>
      </c>
      <c r="D136" s="4">
        <v>3.99</v>
      </c>
      <c r="E136" s="3" t="s">
        <v>347</v>
      </c>
      <c r="F136" s="2" t="s">
        <v>57</v>
      </c>
      <c r="G136" s="6" t="s">
        <v>306</v>
      </c>
      <c r="H136" s="2" t="s">
        <v>159</v>
      </c>
      <c r="I136" s="2" t="s">
        <v>27</v>
      </c>
      <c r="J136" s="2" t="s">
        <v>102</v>
      </c>
      <c r="K136" s="7" t="str">
        <f>HYPERLINK("http://slimages.macys.com/is/image/MCY/3337119 ")</f>
        <v xml:space="preserve">http://slimages.macys.com/is/image/MCY/3337119 </v>
      </c>
    </row>
    <row r="137" spans="1:11" ht="53" x14ac:dyDescent="0.2">
      <c r="A137" s="2" t="s">
        <v>348</v>
      </c>
      <c r="B137" s="3">
        <v>6</v>
      </c>
      <c r="C137" s="5">
        <v>3.99</v>
      </c>
      <c r="D137" s="4">
        <v>23.94</v>
      </c>
      <c r="E137" s="3" t="s">
        <v>349</v>
      </c>
      <c r="F137" s="2" t="s">
        <v>350</v>
      </c>
      <c r="G137" s="6" t="s">
        <v>306</v>
      </c>
      <c r="H137" s="2" t="s">
        <v>159</v>
      </c>
      <c r="I137" s="2" t="s">
        <v>27</v>
      </c>
      <c r="J137" s="2" t="s">
        <v>102</v>
      </c>
      <c r="K137" s="7" t="str">
        <f>HYPERLINK("http://slimages.macys.com/is/image/MCY/3337089 ")</f>
        <v xml:space="preserve">http://slimages.macys.com/is/image/MCY/3337089 </v>
      </c>
    </row>
    <row r="138" spans="1:11" ht="53" x14ac:dyDescent="0.2">
      <c r="A138" s="2" t="s">
        <v>351</v>
      </c>
      <c r="B138" s="3">
        <v>2</v>
      </c>
      <c r="C138" s="5">
        <v>32.99</v>
      </c>
      <c r="D138" s="4">
        <v>65.98</v>
      </c>
      <c r="E138" s="3" t="s">
        <v>352</v>
      </c>
      <c r="F138" s="2" t="s">
        <v>13</v>
      </c>
      <c r="G138" s="6" t="s">
        <v>14</v>
      </c>
      <c r="H138" s="2" t="s">
        <v>78</v>
      </c>
      <c r="I138" s="2"/>
      <c r="J138" s="2"/>
      <c r="K138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fauzi elias abdou ramos</dc:creator>
  <cp:lastModifiedBy>fauzi elias abdou ramos</cp:lastModifiedBy>
  <dcterms:created xsi:type="dcterms:W3CDTF">2021-02-22T21:32:24Z</dcterms:created>
  <dcterms:modified xsi:type="dcterms:W3CDTF">2021-02-22T21:35:17Z</dcterms:modified>
</cp:coreProperties>
</file>