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uziabdou/Desktop/PAGINA WEB MANIFIESTO/"/>
    </mc:Choice>
  </mc:AlternateContent>
  <xr:revisionPtr revIDLastSave="0" documentId="8_{2698AAAB-D728-7C40-85A1-EE68BE0EC05D}" xr6:coauthVersionLast="46" xr6:coauthVersionMax="46" xr10:uidLastSave="{00000000-0000-0000-0000-000000000000}"/>
  <bookViews>
    <workbookView xWindow="1700" yWindow="3320" windowWidth="26840" windowHeight="15940" xr2:uid="{BC2AC517-0D55-B44B-B665-2C0D0A4B7AB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7" i="1" l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</calcChain>
</file>

<file path=xl/sharedStrings.xml><?xml version="1.0" encoding="utf-8"?>
<sst xmlns="http://schemas.openxmlformats.org/spreadsheetml/2006/main" count="563" uniqueCount="286">
  <si>
    <t>ITEM DESCRIPTION</t>
  </si>
  <si>
    <t>ORIGINAL QTY</t>
  </si>
  <si>
    <t>ORIGINAL RETAIL</t>
  </si>
  <si>
    <t>TOTAL ORIGINAL RETAIL</t>
  </si>
  <si>
    <t>VENDOR / STYLE #</t>
  </si>
  <si>
    <t>COLOR</t>
  </si>
  <si>
    <t>SIZE</t>
  </si>
  <si>
    <t>VENDOR NAME</t>
  </si>
  <si>
    <t>IMAGE</t>
  </si>
  <si>
    <t>ELOISE SHOULDER BAG</t>
  </si>
  <si>
    <t>BE17O001</t>
  </si>
  <si>
    <t>BLACK</t>
  </si>
  <si>
    <t>OSFA</t>
  </si>
  <si>
    <t>ELIZABETH AND JAMES LLC</t>
  </si>
  <si>
    <t>COACH Polished Pebble Leather Hadley OxbloodGold</t>
  </si>
  <si>
    <t>WINE</t>
  </si>
  <si>
    <t>NO SIZE</t>
  </si>
  <si>
    <t>COACH LEATHERWARE</t>
  </si>
  <si>
    <t>COACH Cassie Crossbody In Polished P AuroraSliver</t>
  </si>
  <si>
    <t>PINK</t>
  </si>
  <si>
    <t>Michael Kors Cece Chevron Quilted Leather M BlackGold</t>
  </si>
  <si>
    <t>32T9G0EC1L</t>
  </si>
  <si>
    <t>MICHAEL/MICHAEL KORS (USA) INC</t>
  </si>
  <si>
    <t>OLD TREND Old Trend Sandstorm Tote Bag Chesntut XL</t>
  </si>
  <si>
    <t>OT17407</t>
  </si>
  <si>
    <t>ORANGE</t>
  </si>
  <si>
    <t>MORE LANE INC</t>
  </si>
  <si>
    <t>Michael Kors Rhea Zip Small Backpack Dark ChambrayGold</t>
  </si>
  <si>
    <t>30S5GEZB1L</t>
  </si>
  <si>
    <t>LT/PAS PUR</t>
  </si>
  <si>
    <t>Michael Kors Mercer Gallery Medium Converti Optic WhiteSliver</t>
  </si>
  <si>
    <t>30F9SZ5L6L</t>
  </si>
  <si>
    <t>GRAY</t>
  </si>
  <si>
    <t>Michael Kors Bedford Legacy Medium Dome Sat Pink GrapefruitGold</t>
  </si>
  <si>
    <t>30H9G06S8L</t>
  </si>
  <si>
    <t>MED PINK</t>
  </si>
  <si>
    <t>Michael Kors Rhea Zip Small Backpack AdmiralGold</t>
  </si>
  <si>
    <t>NAVY</t>
  </si>
  <si>
    <t>Brahmin Bowie Satchel StratusGold</t>
  </si>
  <si>
    <t>R34151</t>
  </si>
  <si>
    <t>BRAHMIN LEATHER WORKS</t>
  </si>
  <si>
    <t>Lauren Ralph Lauren Smooth Leather Medium Sawyer S BlackGold</t>
  </si>
  <si>
    <t>POLO RALPH LAUREN LEATHERGOODS</t>
  </si>
  <si>
    <t>Michael Kors Medium Top Handle Leather Scho BlackSliver</t>
  </si>
  <si>
    <t>30T9SNCS6L</t>
  </si>
  <si>
    <t>Dooney Bourke Lizard Zip Zip Satchel GreyGold</t>
  </si>
  <si>
    <t>DV343</t>
  </si>
  <si>
    <t>MED GRAY</t>
  </si>
  <si>
    <t>DOONEY &amp; BOURKE</t>
  </si>
  <si>
    <t>Brahmin Bowie Satchel BlackGold</t>
  </si>
  <si>
    <t>Michael Kors Jagger Small Crossbody Dark ChambrayGold</t>
  </si>
  <si>
    <t>30S0G1JM1L</t>
  </si>
  <si>
    <t>Lauren Ralph Lauren Kenton Satchel RedGold</t>
  </si>
  <si>
    <t>RED</t>
  </si>
  <si>
    <t>EDIE WALLET ON CHAIN</t>
  </si>
  <si>
    <t>XF19EPYW57</t>
  </si>
  <si>
    <t>NATURAL</t>
  </si>
  <si>
    <t>REBECCA MINKOFF</t>
  </si>
  <si>
    <t>Dooney Bourke Zip Zip Satchel RedGold</t>
  </si>
  <si>
    <t>R343</t>
  </si>
  <si>
    <t>BRIGHT RED</t>
  </si>
  <si>
    <t>Calvin Klein Clara Satchel LuggageWhiteSilver</t>
  </si>
  <si>
    <t>H9ADL9CD</t>
  </si>
  <si>
    <t>ESPRESSO</t>
  </si>
  <si>
    <t>CALVIN KLEIN/G-III APPAREL GROUP</t>
  </si>
  <si>
    <t>Michael Kors Medium Crossbody Light SandGold</t>
  </si>
  <si>
    <t>32F9GNDC3L</t>
  </si>
  <si>
    <t>WHITE</t>
  </si>
  <si>
    <t>COACH Smooth Leather Hutton Wallet BlackGold</t>
  </si>
  <si>
    <t>Michael Kors Jagger Small Crossbody Bright RedGold</t>
  </si>
  <si>
    <t>LT/PASPINK</t>
  </si>
  <si>
    <t>Kipling Sanaa Rolling Backpack True BlueSilver</t>
  </si>
  <si>
    <t>WL4759</t>
  </si>
  <si>
    <t>KIPLING RETAIL LLC</t>
  </si>
  <si>
    <t>T Tahari T Tahari Devon Leather Hobo TealSilver</t>
  </si>
  <si>
    <t>TT3022</t>
  </si>
  <si>
    <t>LT/PASBLUE</t>
  </si>
  <si>
    <t>TAHARI/WESTPORT CORPORATION</t>
  </si>
  <si>
    <t>Michael Kors Jet Set East West Top Zip Tote Light SandGold</t>
  </si>
  <si>
    <t>30F2GTTT8L</t>
  </si>
  <si>
    <t>Michael Kors Rochelle Small Top Handle Satc BlackGold</t>
  </si>
  <si>
    <t>38F9GV8S2L</t>
  </si>
  <si>
    <t>Frye and Co. Frye and Co. Womens Esme Back Paprika</t>
  </si>
  <si>
    <t>FCH0046</t>
  </si>
  <si>
    <t>FRYE &amp; CO/CENTRIC ACCESSORIES GROUP</t>
  </si>
  <si>
    <t>Frye and Co. Frye and Co. Anise Tote Black</t>
  </si>
  <si>
    <t>FCH0010</t>
  </si>
  <si>
    <t>Frye and Co. Frye and Co. Anise Tote Cognac</t>
  </si>
  <si>
    <t>BROWN</t>
  </si>
  <si>
    <t>Lauren Ralph Lauren Saffiano Leather Medium Hayes SundanceGold</t>
  </si>
  <si>
    <t>YELLOW</t>
  </si>
  <si>
    <t>Calvin Klein Hayden Large Signature Tote Almond MilkGold</t>
  </si>
  <si>
    <t>H8AAJ8DS</t>
  </si>
  <si>
    <t>LT BEIGE</t>
  </si>
  <si>
    <t>Dooney Bourke Wayfarer Double Pocket Tote NavyGold</t>
  </si>
  <si>
    <t>BCAMD1769</t>
  </si>
  <si>
    <t>Dooney Bourke Pebble Leather Suki Crossbody ForestGold</t>
  </si>
  <si>
    <t>R1696</t>
  </si>
  <si>
    <t>DARK GREEN</t>
  </si>
  <si>
    <t>COACH Chaise Pansy Print Leather Cro AuroraSilver</t>
  </si>
  <si>
    <t>Calvin Klein Gabrianna Signature Small Tote BrownKhakiLuggageGold</t>
  </si>
  <si>
    <t>H7JBJ7FQ</t>
  </si>
  <si>
    <t>MED BROWN</t>
  </si>
  <si>
    <t>DKNY Tilly Medium Backpack BlackGold</t>
  </si>
  <si>
    <t>R3149050</t>
  </si>
  <si>
    <t>DKNY/G-III APPAREL GROUP</t>
  </si>
  <si>
    <t>COACH Metallic Colorblock Leather Ta MultiGold No Size</t>
  </si>
  <si>
    <t>Dooney Bourke Penny Leather Crossbody BlackGold</t>
  </si>
  <si>
    <t>BBLTT1823</t>
  </si>
  <si>
    <t>Dooney Bourke Wayfarer Camden Nylon Double P RedGold</t>
  </si>
  <si>
    <t>BCAMD1787</t>
  </si>
  <si>
    <t>Radley London Large Open Top Tote BlackSilver</t>
  </si>
  <si>
    <t>DPLOTT</t>
  </si>
  <si>
    <t>L 15</t>
  </si>
  <si>
    <t>RADLEY &amp; CO</t>
  </si>
  <si>
    <t>CARLIN TOP ZIP TOTE</t>
  </si>
  <si>
    <t>LSS212F19</t>
  </si>
  <si>
    <t>LESPORTSAC/BAG STUDIO</t>
  </si>
  <si>
    <t>The Sak Ventura Leather Convertible Ba BlackSilver</t>
  </si>
  <si>
    <t>SAK/ELLIOT LUCCA</t>
  </si>
  <si>
    <t>BLAC DANIELA LG WRISTLET</t>
  </si>
  <si>
    <t>32F6APIW3V</t>
  </si>
  <si>
    <t>Michael Kors Phone Crossbody BerryGold</t>
  </si>
  <si>
    <t>32T8GF5C1L</t>
  </si>
  <si>
    <t>DARKPURPLE</t>
  </si>
  <si>
    <t>Michael Kors Kelsey Medium Top-Zip Tote BlackSilver</t>
  </si>
  <si>
    <t>30F7SO2T2C</t>
  </si>
  <si>
    <t>Dooney Bourke East West Pocket Nylon Crossbo RedGold</t>
  </si>
  <si>
    <t>BCAMD1740</t>
  </si>
  <si>
    <t>Brahmin Suri Melbourne Embossed Leathe SerpentineGold</t>
  </si>
  <si>
    <t>S18151</t>
  </si>
  <si>
    <t>GREEN</t>
  </si>
  <si>
    <t>COACH Rosebud Print Small Wallet Black MultiSliver</t>
  </si>
  <si>
    <t>Cathys Concepts Cathys Concepts Personalized Gray</t>
  </si>
  <si>
    <t>4044GY</t>
  </si>
  <si>
    <t>CATHYS CONCEPTS INC</t>
  </si>
  <si>
    <t>GUESS Multi Digital Medium Hobo LipstickGold</t>
  </si>
  <si>
    <t>VG685303</t>
  </si>
  <si>
    <t>GUESS/SIGNAL PRODUCTS INC</t>
  </si>
  <si>
    <t>tula Zip Top Crossbody AshGold</t>
  </si>
  <si>
    <t>TNOMZXB</t>
  </si>
  <si>
    <t>M 15</t>
  </si>
  <si>
    <t>TULA/RADLEY &amp; CO</t>
  </si>
  <si>
    <t>Radley London Medium Zip Around Purse Marshmallow</t>
  </si>
  <si>
    <t>MRMZAP</t>
  </si>
  <si>
    <t>Calvin Klein Sonoma Crossbody WalnutGold</t>
  </si>
  <si>
    <t>H9AEZ9WW</t>
  </si>
  <si>
    <t>LT/PAS BWN</t>
  </si>
  <si>
    <t>Calvin Klein Chain Mini Crossbody Caramel</t>
  </si>
  <si>
    <t>H7DE12CR</t>
  </si>
  <si>
    <t>Calvin Klein Mini Crossbody Textured KhakiBrownWheatGol</t>
  </si>
  <si>
    <t>H7DEJ2CR</t>
  </si>
  <si>
    <t>MED BEIGE</t>
  </si>
  <si>
    <t>Dooney Bourke Nylon Domed Crossbody RedGold</t>
  </si>
  <si>
    <t>BCAMD1727</t>
  </si>
  <si>
    <t>Giani Bernini Quilted Dome Satchel WineSilver</t>
  </si>
  <si>
    <t>GIANI BERNINI-EDI/L &amp; LEUNG</t>
  </si>
  <si>
    <t>Vera Bradley Iconic Small Vera Tote FoxwoodSilver</t>
  </si>
  <si>
    <t>PURPLE</t>
  </si>
  <si>
    <t>VERA BRADLEY SALES LLC</t>
  </si>
  <si>
    <t>Betsey Johnson Slither and Shine Crossbody Black SnakeSilver</t>
  </si>
  <si>
    <t>BJ98450M</t>
  </si>
  <si>
    <t>BETSEY JOHNSON/DANIEL M FRIEDMAN</t>
  </si>
  <si>
    <t>Radley London Folk Dog Medium Ziptop Backpac BlackGold</t>
  </si>
  <si>
    <t>FDMZTB</t>
  </si>
  <si>
    <t>Patricia Nash Bark Leaves Rieti Leather Wall Burnt CoralGold</t>
  </si>
  <si>
    <t>P409153</t>
  </si>
  <si>
    <t>BRGHT PINK</t>
  </si>
  <si>
    <t>PATRICIA NASH/PATRICIA NASH DESIGNS</t>
  </si>
  <si>
    <t>Giani Bernini Patchwork Dome Satchel, Create MultiSilver</t>
  </si>
  <si>
    <t>GIANI BERNINI-EDI/CARRYLAND CO INC</t>
  </si>
  <si>
    <t>The Sak Helena Crochet Bracelet Handle Blue BellSilver</t>
  </si>
  <si>
    <t>TURQ/AQUA</t>
  </si>
  <si>
    <t>Alfani Multi Zip Satchel BlackSilver-Gold</t>
  </si>
  <si>
    <t>ALFANI-EDI/CENTRIX</t>
  </si>
  <si>
    <t>Nine West Got Your Back Backpack CameoGold</t>
  </si>
  <si>
    <t>NGN104232</t>
  </si>
  <si>
    <t>NINE WEST/SIGNAL PRODUCTS/SBNW LLC</t>
  </si>
  <si>
    <t>COACH Coated Canvas Signature Rexy a Tan MultiBrass</t>
  </si>
  <si>
    <t>BEIGEKHAKI</t>
  </si>
  <si>
    <t>D1 B PKT SMALL CLUTC</t>
  </si>
  <si>
    <t>M3121149</t>
  </si>
  <si>
    <t>BRIGHT GRN</t>
  </si>
  <si>
    <t>MARC JACOBS INTERNATIONAL LLC</t>
  </si>
  <si>
    <t>Radley London Dog Canvas Tote Bag Natural</t>
  </si>
  <si>
    <t>GWPDOGSS19</t>
  </si>
  <si>
    <t>L 16</t>
  </si>
  <si>
    <t>Radley London Heritage Dog Large Flapover Ma Indus TanSliver</t>
  </si>
  <si>
    <t>GUESS Georgia Metallic Tote Bag PewterSliver</t>
  </si>
  <si>
    <t>MG759322</t>
  </si>
  <si>
    <t>SILVER</t>
  </si>
  <si>
    <t>GROVE XS BASIC</t>
  </si>
  <si>
    <t>HERSCHEL SUPPLY COMPANY LTD</t>
  </si>
  <si>
    <t>Michael Kors Mercer Small Coin Purse BerryGold</t>
  </si>
  <si>
    <t>32T7GM9P0L</t>
  </si>
  <si>
    <t>The Sak Silverlake Leather Zip Around Stone Floral EmbossedSilver</t>
  </si>
  <si>
    <t>Radley London Small Zip Top Coin Purse InkGold</t>
  </si>
  <si>
    <t>MRSZTCP</t>
  </si>
  <si>
    <t>DARK BLUE</t>
  </si>
  <si>
    <t>S 16</t>
  </si>
  <si>
    <t>INC International Concepts Ranndi Beaded Clutch BlackSilver</t>
  </si>
  <si>
    <t>INC-EDI/WESTPORT MUNDI</t>
  </si>
  <si>
    <t>Steve Madden Elle Padlock Chain Crossbody BlackSilver</t>
  </si>
  <si>
    <t>BELLE</t>
  </si>
  <si>
    <t>STEVEN/DANIEL M FRIEDMAN</t>
  </si>
  <si>
    <t>Michael Kors Card Holder Pearl GreySilver</t>
  </si>
  <si>
    <t>32F8SF6D1L</t>
  </si>
  <si>
    <t>Giani Bernini Saffiano Dome Satchel MushroomSilver</t>
  </si>
  <si>
    <t>GIANI BERNINI-EDI/MUNDI WESTPORT</t>
  </si>
  <si>
    <t>Fossil Logan Small Bifold Black Walle Black Quilt LipsGold</t>
  </si>
  <si>
    <t>SL6326</t>
  </si>
  <si>
    <t>FOSSIL/FOSSIL PARTNERS LP</t>
  </si>
  <si>
    <t>Alfani Rattan Top Handle Satchel NaturalTabaccoGold</t>
  </si>
  <si>
    <t>ALFANI HANDBAGS-EDI/STRAW STUDIO</t>
  </si>
  <si>
    <t>kate spade new york Party Floral Jeweled iPhone XS Green Multi</t>
  </si>
  <si>
    <t>8ARU6657</t>
  </si>
  <si>
    <t>KATE SPADE/KATE SPADE &amp; COMPANY BBM</t>
  </si>
  <si>
    <t>Michael Kors Karla Leather Wristlet VanillaAcornGold</t>
  </si>
  <si>
    <t>34H9GKGW1B</t>
  </si>
  <si>
    <t>Alfani Bangle Linen Tote WhiteLinenSilver</t>
  </si>
  <si>
    <t>INC International Concepts INC Lyllian Straw Tote NaturalGold</t>
  </si>
  <si>
    <t>INC-EDI/STRAW STUDIO</t>
  </si>
  <si>
    <t>Alfani Rattan Bucket Tote NaturalTabaccoGold</t>
  </si>
  <si>
    <t>Patricia Nash Magliano Umbrella Coral Bouquet</t>
  </si>
  <si>
    <t>A910325</t>
  </si>
  <si>
    <t>Kipling Handbag, Kichirou Lunch Bag Cherry TonalSilver</t>
  </si>
  <si>
    <t>AC7254</t>
  </si>
  <si>
    <t>MEDIUM RED</t>
  </si>
  <si>
    <t>kate spade new york Scribble Floral iPhone 11 Pro Clearmulti</t>
  </si>
  <si>
    <t>8ARU6707</t>
  </si>
  <si>
    <t>IPHONE X CASE</t>
  </si>
  <si>
    <t>M0014186</t>
  </si>
  <si>
    <t>MARC JACOBS INT'L INACTIVE</t>
  </si>
  <si>
    <t>Alfani Mini Toggle Crossbody BlushGold</t>
  </si>
  <si>
    <t>Giani Bernini Softy Tech Wristlet BlackSilver</t>
  </si>
  <si>
    <t>GB SLGS-EDI/MUNDI WESTPORT</t>
  </si>
  <si>
    <t>INC International Concepts Ombre Gemstone Caroline Clutch NavySilver</t>
  </si>
  <si>
    <t>Giani Bernini Handbag, Receipt Manager Walle BlackSilver</t>
  </si>
  <si>
    <t>F0031808GB</t>
  </si>
  <si>
    <t>WINE TOTE</t>
  </si>
  <si>
    <t>NO COLOR</t>
  </si>
  <si>
    <t>DANI ACCESSORIES</t>
  </si>
  <si>
    <t>INC International Concepts Modern Bow Cloche Grey ONE SIZE</t>
  </si>
  <si>
    <t>IN1121912</t>
  </si>
  <si>
    <t>INC/COLLECTION XIIX LTD</t>
  </si>
  <si>
    <t>INC International Concepts Modern Bow Cloche Red ONE SIZE</t>
  </si>
  <si>
    <t>DARK RED</t>
  </si>
  <si>
    <t>INC International Concepts Ashlii Phone Wristlet Crossbod AubergineGold</t>
  </si>
  <si>
    <t>MED PURPLE</t>
  </si>
  <si>
    <t>MMG-INC-EDI/CGA DESIGNS</t>
  </si>
  <si>
    <t>INC International Concepts Jewel-Embellished Beret Wine ONE SIZE</t>
  </si>
  <si>
    <t>IN1921913</t>
  </si>
  <si>
    <t>INC International Concepts Jewel-Embellished Beret Black ONE SIZE</t>
  </si>
  <si>
    <t>Patricia Nash Metallic-Print Scarf BlackSilver</t>
  </si>
  <si>
    <t>A912153</t>
  </si>
  <si>
    <t>INC International Concepts Hazell Studded Card Case Black RainbowGold</t>
  </si>
  <si>
    <t>INC International Concepts Solid Faux-Fur Beret Ivory ONE SIZE</t>
  </si>
  <si>
    <t>IN1921916</t>
  </si>
  <si>
    <t>INC International Concepts Bow Beret Wine ONE SIZE</t>
  </si>
  <si>
    <t>IN1921915</t>
  </si>
  <si>
    <t>INC International Concepts Leopard-Print Beret Leopard ONE SIZE</t>
  </si>
  <si>
    <t>IN1921947</t>
  </si>
  <si>
    <t>DARK BEIGE</t>
  </si>
  <si>
    <t>INC International Concepts Solid Beret Red ONE SIZE</t>
  </si>
  <si>
    <t>IN1921946</t>
  </si>
  <si>
    <t>MINI HERTRIGHELLO</t>
  </si>
  <si>
    <t>A51001</t>
  </si>
  <si>
    <t>Giani Bernini Softy Leather Mini Trifold Wal CognacSilver</t>
  </si>
  <si>
    <t>Giani Bernini Turnlock Glazed Trifold Wallet BlackGold</t>
  </si>
  <si>
    <t>INC International Concepts Packable Sparkle Cloche Black ONE SIZE</t>
  </si>
  <si>
    <t>IN1121913</t>
  </si>
  <si>
    <t>INC International Concepts Hazell Studded Card Case Silver HolographicSilver</t>
  </si>
  <si>
    <t>Dooney Bourke Lizard-Embossed Flap Wallet Lilac</t>
  </si>
  <si>
    <t>TJ0195</t>
  </si>
  <si>
    <t>DKNY Naomi Tote Black Silver</t>
  </si>
  <si>
    <t>R01BWH25</t>
  </si>
  <si>
    <t>DKNY Naomi Messenger Black Silver</t>
  </si>
  <si>
    <t>R01DWH24</t>
  </si>
  <si>
    <t>INC International Concepts Straw Bow Kettle Hat Natural ONE SIZE</t>
  </si>
  <si>
    <t>IN9912020</t>
  </si>
  <si>
    <t>INC International Concepts Straw Bow Kettle Hat Tan ONE SIZE</t>
  </si>
  <si>
    <t>INC International Concepts Circle-Trim Military Hat Tan ONE SIZE</t>
  </si>
  <si>
    <t>IN1412005</t>
  </si>
  <si>
    <t>HANDBAGS &amp; ACCESSORIES</t>
  </si>
  <si>
    <t># of pallets 2</t>
  </si>
  <si>
    <t># of units 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</si>
</sst>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5" x14ac:knownFonts="1"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 wrapText="1"/>
    </xf>
    <xf numFmtId="8" fontId="2" fillId="0" borderId="0" xfId="0" applyNumberFormat="1" applyFont="1" applyAlignment="1">
      <alignment wrapText="1"/>
    </xf>
    <xf numFmtId="8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4" fillId="2" borderId="0" xfId="0" applyFont="1" applyFill="1" applyAlignment="1">
      <alignment horizontal="right"/>
    </xf>
    <xf numFmtId="1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546100</xdr:colOff>
      <xdr:row>0</xdr:row>
      <xdr:rowOff>38100</xdr:rowOff>
    </xdr:from>
    <xdr:to>
      <xdr:col>0</xdr:col>
      <xdr:colOff>4356100</xdr:colOff>
      <xdr:row>4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5AB201-F605-6442-B71D-7C77CEC20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6100" y="38100"/>
          <a:ext cx="3810000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79E86-FA11-A14F-BB39-DD2B740EE5BF}">
  <dimension ref="A5:I135"/>
  <sheetViews>
    <sheetView tabSelected="1" workbookViewId="0">
      <selection activeCell="H1" sqref="H1:K1048576"/>
    </sheetView>
  </sheetViews>
  <sheetFormatPr baseColWidth="10" defaultRowHeight="16" x14ac:dyDescent="0.2"/>
  <cols>
    <col min="1" max="1" width="63.33203125" customWidth="1"/>
  </cols>
  <sheetData>
    <row r="5" spans="1:1" x14ac:dyDescent="0.2">
      <c r="A5" s="8" t="s">
        <v>283</v>
      </c>
    </row>
    <row r="6" spans="1:1" x14ac:dyDescent="0.2">
      <c r="A6" s="9">
        <v>13062697</v>
      </c>
    </row>
    <row r="7" spans="1:1" x14ac:dyDescent="0.2">
      <c r="A7" s="9" t="s">
        <v>284</v>
      </c>
    </row>
    <row r="8" spans="1:1" x14ac:dyDescent="0.2">
      <c r="A8" s="10" t="s">
        <v>285</v>
      </c>
    </row>
    <row r="9" spans="1:1" x14ac:dyDescent="0.2">
      <c r="A9" s="11">
        <v>6623</v>
      </c>
    </row>
    <row r="17" spans="1:9" ht="39" x14ac:dyDescent="0.2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1" t="s">
        <v>7</v>
      </c>
      <c r="I17" s="1" t="s">
        <v>8</v>
      </c>
    </row>
    <row r="18" spans="1:9" ht="66" x14ac:dyDescent="0.2">
      <c r="A18" s="2" t="s">
        <v>9</v>
      </c>
      <c r="B18" s="3">
        <v>1</v>
      </c>
      <c r="C18" s="5">
        <v>495</v>
      </c>
      <c r="D18" s="4">
        <v>495</v>
      </c>
      <c r="E18" s="3" t="s">
        <v>10</v>
      </c>
      <c r="F18" s="2" t="s">
        <v>11</v>
      </c>
      <c r="G18" s="6" t="s">
        <v>12</v>
      </c>
      <c r="H18" s="2" t="s">
        <v>13</v>
      </c>
      <c r="I18" s="7" t="str">
        <f>HYPERLINK("http://images.bloomingdales.com/is/image/BLM/9539138 ")</f>
        <v xml:space="preserve">http://images.bloomingdales.com/is/image/BLM/9539138 </v>
      </c>
    </row>
    <row r="19" spans="1:9" ht="53" x14ac:dyDescent="0.2">
      <c r="A19" s="2" t="s">
        <v>14</v>
      </c>
      <c r="B19" s="3">
        <v>1</v>
      </c>
      <c r="C19" s="5">
        <v>395</v>
      </c>
      <c r="D19" s="4">
        <v>395</v>
      </c>
      <c r="E19" s="3">
        <v>73549</v>
      </c>
      <c r="F19" s="2" t="s">
        <v>15</v>
      </c>
      <c r="G19" s="6" t="s">
        <v>16</v>
      </c>
      <c r="H19" s="2" t="s">
        <v>17</v>
      </c>
      <c r="I19" s="7" t="str">
        <f>HYPERLINK("http://slimages.macys.com/is/image/MCY/14654731 ")</f>
        <v xml:space="preserve">http://slimages.macys.com/is/image/MCY/14654731 </v>
      </c>
    </row>
    <row r="20" spans="1:9" ht="53" x14ac:dyDescent="0.2">
      <c r="A20" s="2" t="s">
        <v>18</v>
      </c>
      <c r="B20" s="3">
        <v>1</v>
      </c>
      <c r="C20" s="5">
        <v>350</v>
      </c>
      <c r="D20" s="4">
        <v>350</v>
      </c>
      <c r="E20" s="3">
        <v>68348</v>
      </c>
      <c r="F20" s="2" t="s">
        <v>19</v>
      </c>
      <c r="G20" s="6" t="s">
        <v>16</v>
      </c>
      <c r="H20" s="2" t="s">
        <v>17</v>
      </c>
      <c r="I20" s="7" t="str">
        <f>HYPERLINK("http://slimages.macys.com/is/image/MCY/16478889 ")</f>
        <v xml:space="preserve">http://slimages.macys.com/is/image/MCY/16478889 </v>
      </c>
    </row>
    <row r="21" spans="1:9" ht="53" x14ac:dyDescent="0.2">
      <c r="A21" s="2" t="s">
        <v>20</v>
      </c>
      <c r="B21" s="3">
        <v>1</v>
      </c>
      <c r="C21" s="5">
        <v>328</v>
      </c>
      <c r="D21" s="4">
        <v>328</v>
      </c>
      <c r="E21" s="3" t="s">
        <v>21</v>
      </c>
      <c r="F21" s="2" t="s">
        <v>11</v>
      </c>
      <c r="G21" s="6" t="s">
        <v>16</v>
      </c>
      <c r="H21" s="2" t="s">
        <v>22</v>
      </c>
      <c r="I21" s="7" t="str">
        <f>HYPERLINK("http://slimages.macys.com/is/image/MCY/12775810 ")</f>
        <v xml:space="preserve">http://slimages.macys.com/is/image/MCY/12775810 </v>
      </c>
    </row>
    <row r="22" spans="1:9" ht="53" x14ac:dyDescent="0.2">
      <c r="A22" s="2" t="s">
        <v>23</v>
      </c>
      <c r="B22" s="3">
        <v>2</v>
      </c>
      <c r="C22" s="5">
        <v>312</v>
      </c>
      <c r="D22" s="4">
        <v>624</v>
      </c>
      <c r="E22" s="3" t="s">
        <v>24</v>
      </c>
      <c r="F22" s="2" t="s">
        <v>25</v>
      </c>
      <c r="G22" s="6" t="s">
        <v>16</v>
      </c>
      <c r="H22" s="2" t="s">
        <v>26</v>
      </c>
      <c r="I22" s="7" t="str">
        <f>HYPERLINK("http://slimages.macys.com/is/image/MCY/14472271 ")</f>
        <v xml:space="preserve">http://slimages.macys.com/is/image/MCY/14472271 </v>
      </c>
    </row>
    <row r="23" spans="1:9" ht="53" x14ac:dyDescent="0.2">
      <c r="A23" s="2" t="s">
        <v>27</v>
      </c>
      <c r="B23" s="3">
        <v>1</v>
      </c>
      <c r="C23" s="5">
        <v>298</v>
      </c>
      <c r="D23" s="4">
        <v>298</v>
      </c>
      <c r="E23" s="3" t="s">
        <v>28</v>
      </c>
      <c r="F23" s="2" t="s">
        <v>29</v>
      </c>
      <c r="G23" s="6" t="s">
        <v>16</v>
      </c>
      <c r="H23" s="2" t="s">
        <v>22</v>
      </c>
      <c r="I23" s="7" t="str">
        <f>HYPERLINK("http://slimages.macys.com/is/image/MCY/11418966 ")</f>
        <v xml:space="preserve">http://slimages.macys.com/is/image/MCY/11418966 </v>
      </c>
    </row>
    <row r="24" spans="1:9" ht="53" x14ac:dyDescent="0.2">
      <c r="A24" s="2" t="s">
        <v>30</v>
      </c>
      <c r="B24" s="3">
        <v>4</v>
      </c>
      <c r="C24" s="5">
        <v>298</v>
      </c>
      <c r="D24" s="4">
        <v>1192</v>
      </c>
      <c r="E24" s="3" t="s">
        <v>31</v>
      </c>
      <c r="F24" s="2" t="s">
        <v>32</v>
      </c>
      <c r="G24" s="6" t="s">
        <v>16</v>
      </c>
      <c r="H24" s="2" t="s">
        <v>22</v>
      </c>
      <c r="I24" s="7" t="str">
        <f>HYPERLINK("http://slimages.macys.com/is/image/MCY/14572291 ")</f>
        <v xml:space="preserve">http://slimages.macys.com/is/image/MCY/14572291 </v>
      </c>
    </row>
    <row r="25" spans="1:9" ht="53" x14ac:dyDescent="0.2">
      <c r="A25" s="2" t="s">
        <v>33</v>
      </c>
      <c r="B25" s="3">
        <v>1</v>
      </c>
      <c r="C25" s="5">
        <v>298</v>
      </c>
      <c r="D25" s="4">
        <v>298</v>
      </c>
      <c r="E25" s="3" t="s">
        <v>34</v>
      </c>
      <c r="F25" s="2" t="s">
        <v>35</v>
      </c>
      <c r="G25" s="6" t="s">
        <v>16</v>
      </c>
      <c r="H25" s="2" t="s">
        <v>22</v>
      </c>
      <c r="I25" s="7" t="str">
        <f>HYPERLINK("http://slimages.macys.com/is/image/MCY/15899002 ")</f>
        <v xml:space="preserve">http://slimages.macys.com/is/image/MCY/15899002 </v>
      </c>
    </row>
    <row r="26" spans="1:9" ht="53" x14ac:dyDescent="0.2">
      <c r="A26" s="2" t="s">
        <v>36</v>
      </c>
      <c r="B26" s="3">
        <v>1</v>
      </c>
      <c r="C26" s="5">
        <v>298</v>
      </c>
      <c r="D26" s="4">
        <v>298</v>
      </c>
      <c r="E26" s="3" t="s">
        <v>28</v>
      </c>
      <c r="F26" s="2" t="s">
        <v>37</v>
      </c>
      <c r="G26" s="6" t="s">
        <v>16</v>
      </c>
      <c r="H26" s="2" t="s">
        <v>22</v>
      </c>
      <c r="I26" s="7" t="str">
        <f>HYPERLINK("http://slimages.macys.com/is/image/MCY/2656329 ")</f>
        <v xml:space="preserve">http://slimages.macys.com/is/image/MCY/2656329 </v>
      </c>
    </row>
    <row r="27" spans="1:9" ht="53" x14ac:dyDescent="0.2">
      <c r="A27" s="2" t="s">
        <v>38</v>
      </c>
      <c r="B27" s="3">
        <v>1</v>
      </c>
      <c r="C27" s="5">
        <v>295</v>
      </c>
      <c r="D27" s="4">
        <v>295</v>
      </c>
      <c r="E27" s="3" t="s">
        <v>39</v>
      </c>
      <c r="F27" s="2" t="s">
        <v>37</v>
      </c>
      <c r="G27" s="6" t="s">
        <v>16</v>
      </c>
      <c r="H27" s="2" t="s">
        <v>40</v>
      </c>
      <c r="I27" s="7" t="str">
        <f>HYPERLINK("http://slimages.macys.com/is/image/MCY/11563147 ")</f>
        <v xml:space="preserve">http://slimages.macys.com/is/image/MCY/11563147 </v>
      </c>
    </row>
    <row r="28" spans="1:9" ht="53" x14ac:dyDescent="0.2">
      <c r="A28" s="2" t="s">
        <v>41</v>
      </c>
      <c r="B28" s="3">
        <v>1</v>
      </c>
      <c r="C28" s="5">
        <v>295</v>
      </c>
      <c r="D28" s="4">
        <v>295</v>
      </c>
      <c r="E28" s="3">
        <v>431787730001</v>
      </c>
      <c r="F28" s="2" t="s">
        <v>11</v>
      </c>
      <c r="G28" s="6" t="s">
        <v>12</v>
      </c>
      <c r="H28" s="2" t="s">
        <v>42</v>
      </c>
      <c r="I28" s="7" t="str">
        <f>HYPERLINK("http://slimages.macys.com/is/image/MCY/15786729 ")</f>
        <v xml:space="preserve">http://slimages.macys.com/is/image/MCY/15786729 </v>
      </c>
    </row>
    <row r="29" spans="1:9" ht="53" x14ac:dyDescent="0.2">
      <c r="A29" s="2" t="s">
        <v>43</v>
      </c>
      <c r="B29" s="3">
        <v>1</v>
      </c>
      <c r="C29" s="5">
        <v>358</v>
      </c>
      <c r="D29" s="4">
        <v>358</v>
      </c>
      <c r="E29" s="3" t="s">
        <v>44</v>
      </c>
      <c r="F29" s="2" t="s">
        <v>11</v>
      </c>
      <c r="G29" s="6" t="s">
        <v>16</v>
      </c>
      <c r="H29" s="2" t="s">
        <v>22</v>
      </c>
      <c r="I29" s="7" t="str">
        <f>HYPERLINK("http://slimages.macys.com/is/image/MCY/16500072 ")</f>
        <v xml:space="preserve">http://slimages.macys.com/is/image/MCY/16500072 </v>
      </c>
    </row>
    <row r="30" spans="1:9" ht="53" x14ac:dyDescent="0.2">
      <c r="A30" s="2" t="s">
        <v>45</v>
      </c>
      <c r="B30" s="3">
        <v>1</v>
      </c>
      <c r="C30" s="5">
        <v>298</v>
      </c>
      <c r="D30" s="4">
        <v>298</v>
      </c>
      <c r="E30" s="3" t="s">
        <v>46</v>
      </c>
      <c r="F30" s="2" t="s">
        <v>47</v>
      </c>
      <c r="G30" s="6" t="s">
        <v>12</v>
      </c>
      <c r="H30" s="2" t="s">
        <v>48</v>
      </c>
      <c r="I30" s="7" t="str">
        <f>HYPERLINK("http://slimages.macys.com/is/image/MCY/10339457 ")</f>
        <v xml:space="preserve">http://slimages.macys.com/is/image/MCY/10339457 </v>
      </c>
    </row>
    <row r="31" spans="1:9" ht="53" x14ac:dyDescent="0.2">
      <c r="A31" s="2" t="s">
        <v>49</v>
      </c>
      <c r="B31" s="3">
        <v>1</v>
      </c>
      <c r="C31" s="5">
        <v>275</v>
      </c>
      <c r="D31" s="4">
        <v>275</v>
      </c>
      <c r="E31" s="3" t="s">
        <v>39</v>
      </c>
      <c r="F31" s="2" t="s">
        <v>11</v>
      </c>
      <c r="G31" s="6" t="s">
        <v>16</v>
      </c>
      <c r="H31" s="2" t="s">
        <v>40</v>
      </c>
      <c r="I31" s="7" t="str">
        <f>HYPERLINK("http://slimages.macys.com/is/image/MCY/16263736 ")</f>
        <v xml:space="preserve">http://slimages.macys.com/is/image/MCY/16263736 </v>
      </c>
    </row>
    <row r="32" spans="1:9" ht="53" x14ac:dyDescent="0.2">
      <c r="A32" s="2" t="s">
        <v>50</v>
      </c>
      <c r="B32" s="3">
        <v>1</v>
      </c>
      <c r="C32" s="5">
        <v>258</v>
      </c>
      <c r="D32" s="4">
        <v>258</v>
      </c>
      <c r="E32" s="3" t="s">
        <v>51</v>
      </c>
      <c r="F32" s="2" t="s">
        <v>29</v>
      </c>
      <c r="G32" s="6" t="s">
        <v>16</v>
      </c>
      <c r="H32" s="2" t="s">
        <v>22</v>
      </c>
      <c r="I32" s="7" t="str">
        <f>HYPERLINK("http://slimages.macys.com/is/image/MCY/16647460 ")</f>
        <v xml:space="preserve">http://slimages.macys.com/is/image/MCY/16647460 </v>
      </c>
    </row>
    <row r="33" spans="1:9" ht="53" x14ac:dyDescent="0.2">
      <c r="A33" s="2" t="s">
        <v>52</v>
      </c>
      <c r="B33" s="3">
        <v>1</v>
      </c>
      <c r="C33" s="5">
        <v>258</v>
      </c>
      <c r="D33" s="4">
        <v>258</v>
      </c>
      <c r="E33" s="3">
        <v>431724037003</v>
      </c>
      <c r="F33" s="2" t="s">
        <v>53</v>
      </c>
      <c r="G33" s="6" t="s">
        <v>12</v>
      </c>
      <c r="H33" s="2" t="s">
        <v>42</v>
      </c>
      <c r="I33" s="7" t="str">
        <f>HYPERLINK("http://slimages.macys.com/is/image/MCY/11177106 ")</f>
        <v xml:space="preserve">http://slimages.macys.com/is/image/MCY/11177106 </v>
      </c>
    </row>
    <row r="34" spans="1:9" ht="66" x14ac:dyDescent="0.2">
      <c r="A34" s="2" t="s">
        <v>54</v>
      </c>
      <c r="B34" s="3">
        <v>1</v>
      </c>
      <c r="C34" s="5">
        <v>248</v>
      </c>
      <c r="D34" s="4">
        <v>248</v>
      </c>
      <c r="E34" s="3" t="s">
        <v>55</v>
      </c>
      <c r="F34" s="2" t="s">
        <v>56</v>
      </c>
      <c r="G34" s="6" t="s">
        <v>12</v>
      </c>
      <c r="H34" s="2" t="s">
        <v>57</v>
      </c>
      <c r="I34" s="7" t="str">
        <f>HYPERLINK("http://images.bloomingdales.com/is/image/BLM/10479006 ")</f>
        <v xml:space="preserve">http://images.bloomingdales.com/is/image/BLM/10479006 </v>
      </c>
    </row>
    <row r="35" spans="1:9" ht="53" x14ac:dyDescent="0.2">
      <c r="A35" s="2" t="s">
        <v>58</v>
      </c>
      <c r="B35" s="3">
        <v>1</v>
      </c>
      <c r="C35" s="5">
        <v>238</v>
      </c>
      <c r="D35" s="4">
        <v>238</v>
      </c>
      <c r="E35" s="3" t="s">
        <v>59</v>
      </c>
      <c r="F35" s="2" t="s">
        <v>60</v>
      </c>
      <c r="G35" s="6" t="s">
        <v>12</v>
      </c>
      <c r="H35" s="2" t="s">
        <v>48</v>
      </c>
      <c r="I35" s="7" t="str">
        <f>HYPERLINK("http://slimages.macys.com/is/image/MCY/9104498 ")</f>
        <v xml:space="preserve">http://slimages.macys.com/is/image/MCY/9104498 </v>
      </c>
    </row>
    <row r="36" spans="1:9" ht="53" x14ac:dyDescent="0.2">
      <c r="A36" s="2" t="s">
        <v>61</v>
      </c>
      <c r="B36" s="3">
        <v>1</v>
      </c>
      <c r="C36" s="5">
        <v>248</v>
      </c>
      <c r="D36" s="4">
        <v>248</v>
      </c>
      <c r="E36" s="3" t="s">
        <v>62</v>
      </c>
      <c r="F36" s="2" t="s">
        <v>63</v>
      </c>
      <c r="G36" s="6" t="s">
        <v>12</v>
      </c>
      <c r="H36" s="2" t="s">
        <v>64</v>
      </c>
      <c r="I36" s="7" t="str">
        <f>HYPERLINK("http://slimages.macys.com/is/image/MCY/11721148 ")</f>
        <v xml:space="preserve">http://slimages.macys.com/is/image/MCY/11721148 </v>
      </c>
    </row>
    <row r="37" spans="1:9" ht="53" x14ac:dyDescent="0.2">
      <c r="A37" s="2" t="s">
        <v>65</v>
      </c>
      <c r="B37" s="3">
        <v>1</v>
      </c>
      <c r="C37" s="5">
        <v>228</v>
      </c>
      <c r="D37" s="4">
        <v>228</v>
      </c>
      <c r="E37" s="3" t="s">
        <v>66</v>
      </c>
      <c r="F37" s="2" t="s">
        <v>67</v>
      </c>
      <c r="G37" s="6" t="s">
        <v>16</v>
      </c>
      <c r="H37" s="2" t="s">
        <v>22</v>
      </c>
      <c r="I37" s="7" t="str">
        <f>HYPERLINK("http://slimages.macys.com/is/image/MCY/15105355 ")</f>
        <v xml:space="preserve">http://slimages.macys.com/is/image/MCY/15105355 </v>
      </c>
    </row>
    <row r="38" spans="1:9" ht="53" x14ac:dyDescent="0.2">
      <c r="A38" s="2" t="s">
        <v>68</v>
      </c>
      <c r="B38" s="3">
        <v>1</v>
      </c>
      <c r="C38" s="5">
        <v>195</v>
      </c>
      <c r="D38" s="4">
        <v>195</v>
      </c>
      <c r="E38" s="3">
        <v>88504</v>
      </c>
      <c r="F38" s="2" t="s">
        <v>11</v>
      </c>
      <c r="G38" s="6" t="s">
        <v>16</v>
      </c>
      <c r="H38" s="2" t="s">
        <v>17</v>
      </c>
      <c r="I38" s="7" t="str">
        <f>HYPERLINK("http://slimages.macys.com/is/image/MCY/16433518 ")</f>
        <v xml:space="preserve">http://slimages.macys.com/is/image/MCY/16433518 </v>
      </c>
    </row>
    <row r="39" spans="1:9" ht="53" x14ac:dyDescent="0.2">
      <c r="A39" s="2" t="s">
        <v>69</v>
      </c>
      <c r="B39" s="3">
        <v>1</v>
      </c>
      <c r="C39" s="5">
        <v>258</v>
      </c>
      <c r="D39" s="4">
        <v>258</v>
      </c>
      <c r="E39" s="3" t="s">
        <v>51</v>
      </c>
      <c r="F39" s="2" t="s">
        <v>70</v>
      </c>
      <c r="G39" s="6" t="s">
        <v>16</v>
      </c>
      <c r="H39" s="2" t="s">
        <v>22</v>
      </c>
      <c r="I39" s="7" t="str">
        <f>HYPERLINK("http://slimages.macys.com/is/image/MCY/16647460 ")</f>
        <v xml:space="preserve">http://slimages.macys.com/is/image/MCY/16647460 </v>
      </c>
    </row>
    <row r="40" spans="1:9" ht="53" x14ac:dyDescent="0.2">
      <c r="A40" s="2" t="s">
        <v>71</v>
      </c>
      <c r="B40" s="3">
        <v>1</v>
      </c>
      <c r="C40" s="5">
        <v>199</v>
      </c>
      <c r="D40" s="4">
        <v>199</v>
      </c>
      <c r="E40" s="3" t="s">
        <v>72</v>
      </c>
      <c r="F40" s="2" t="s">
        <v>37</v>
      </c>
      <c r="G40" s="6" t="s">
        <v>12</v>
      </c>
      <c r="H40" s="2" t="s">
        <v>73</v>
      </c>
      <c r="I40" s="7" t="str">
        <f>HYPERLINK("http://slimages.macys.com/is/image/MCY/11558418 ")</f>
        <v xml:space="preserve">http://slimages.macys.com/is/image/MCY/11558418 </v>
      </c>
    </row>
    <row r="41" spans="1:9" ht="53" x14ac:dyDescent="0.2">
      <c r="A41" s="2" t="s">
        <v>74</v>
      </c>
      <c r="B41" s="3">
        <v>1</v>
      </c>
      <c r="C41" s="5">
        <v>198</v>
      </c>
      <c r="D41" s="4">
        <v>198</v>
      </c>
      <c r="E41" s="3" t="s">
        <v>75</v>
      </c>
      <c r="F41" s="2" t="s">
        <v>76</v>
      </c>
      <c r="G41" s="6" t="s">
        <v>16</v>
      </c>
      <c r="H41" s="2" t="s">
        <v>77</v>
      </c>
      <c r="I41" s="7" t="str">
        <f>HYPERLINK("http://slimages.macys.com/is/image/MCY/15823785 ")</f>
        <v xml:space="preserve">http://slimages.macys.com/is/image/MCY/15823785 </v>
      </c>
    </row>
    <row r="42" spans="1:9" ht="53" x14ac:dyDescent="0.2">
      <c r="A42" s="2" t="s">
        <v>78</v>
      </c>
      <c r="B42" s="3">
        <v>1</v>
      </c>
      <c r="C42" s="5">
        <v>198</v>
      </c>
      <c r="D42" s="4">
        <v>198</v>
      </c>
      <c r="E42" s="3" t="s">
        <v>79</v>
      </c>
      <c r="F42" s="2" t="s">
        <v>67</v>
      </c>
      <c r="G42" s="6" t="s">
        <v>16</v>
      </c>
      <c r="H42" s="2" t="s">
        <v>22</v>
      </c>
      <c r="I42" s="7" t="str">
        <f>HYPERLINK("http://slimages.macys.com/is/image/MCY/9484802 ")</f>
        <v xml:space="preserve">http://slimages.macys.com/is/image/MCY/9484802 </v>
      </c>
    </row>
    <row r="43" spans="1:9" ht="53" x14ac:dyDescent="0.2">
      <c r="A43" s="2" t="s">
        <v>80</v>
      </c>
      <c r="B43" s="3">
        <v>1</v>
      </c>
      <c r="C43" s="5">
        <v>278</v>
      </c>
      <c r="D43" s="4">
        <v>278</v>
      </c>
      <c r="E43" s="3" t="s">
        <v>81</v>
      </c>
      <c r="F43" s="2" t="s">
        <v>11</v>
      </c>
      <c r="G43" s="6" t="s">
        <v>16</v>
      </c>
      <c r="H43" s="2" t="s">
        <v>22</v>
      </c>
      <c r="I43" s="7" t="str">
        <f>HYPERLINK("http://slimages.macys.com/is/image/MCY/15007709 ")</f>
        <v xml:space="preserve">http://slimages.macys.com/is/image/MCY/15007709 </v>
      </c>
    </row>
    <row r="44" spans="1:9" ht="53" x14ac:dyDescent="0.2">
      <c r="A44" s="2" t="s">
        <v>82</v>
      </c>
      <c r="B44" s="3">
        <v>1</v>
      </c>
      <c r="C44" s="5">
        <v>198</v>
      </c>
      <c r="D44" s="4">
        <v>198</v>
      </c>
      <c r="E44" s="3" t="s">
        <v>83</v>
      </c>
      <c r="F44" s="2" t="s">
        <v>19</v>
      </c>
      <c r="G44" s="6" t="s">
        <v>12</v>
      </c>
      <c r="H44" s="2" t="s">
        <v>84</v>
      </c>
      <c r="I44" s="7" t="str">
        <f>HYPERLINK("http://slimages.macys.com/is/image/MCY/16952868 ")</f>
        <v xml:space="preserve">http://slimages.macys.com/is/image/MCY/16952868 </v>
      </c>
    </row>
    <row r="45" spans="1:9" ht="53" x14ac:dyDescent="0.2">
      <c r="A45" s="2" t="s">
        <v>85</v>
      </c>
      <c r="B45" s="3">
        <v>1</v>
      </c>
      <c r="C45" s="5">
        <v>198</v>
      </c>
      <c r="D45" s="4">
        <v>198</v>
      </c>
      <c r="E45" s="3" t="s">
        <v>86</v>
      </c>
      <c r="F45" s="2" t="s">
        <v>11</v>
      </c>
      <c r="G45" s="6" t="s">
        <v>12</v>
      </c>
      <c r="H45" s="2" t="s">
        <v>84</v>
      </c>
      <c r="I45" s="7" t="str">
        <f>HYPERLINK("http://slimages.macys.com/is/image/MCY/16949339 ")</f>
        <v xml:space="preserve">http://slimages.macys.com/is/image/MCY/16949339 </v>
      </c>
    </row>
    <row r="46" spans="1:9" ht="53" x14ac:dyDescent="0.2">
      <c r="A46" s="2" t="s">
        <v>87</v>
      </c>
      <c r="B46" s="3">
        <v>1</v>
      </c>
      <c r="C46" s="5">
        <v>198</v>
      </c>
      <c r="D46" s="4">
        <v>198</v>
      </c>
      <c r="E46" s="3" t="s">
        <v>86</v>
      </c>
      <c r="F46" s="2" t="s">
        <v>88</v>
      </c>
      <c r="G46" s="6" t="s">
        <v>12</v>
      </c>
      <c r="H46" s="2" t="s">
        <v>84</v>
      </c>
      <c r="I46" s="7" t="str">
        <f>HYPERLINK("http://slimages.macys.com/is/image/MCY/16949339 ")</f>
        <v xml:space="preserve">http://slimages.macys.com/is/image/MCY/16949339 </v>
      </c>
    </row>
    <row r="47" spans="1:9" ht="53" x14ac:dyDescent="0.2">
      <c r="A47" s="2" t="s">
        <v>89</v>
      </c>
      <c r="B47" s="3">
        <v>1</v>
      </c>
      <c r="C47" s="5">
        <v>175</v>
      </c>
      <c r="D47" s="4">
        <v>175</v>
      </c>
      <c r="E47" s="3">
        <v>431768085004</v>
      </c>
      <c r="F47" s="2" t="s">
        <v>90</v>
      </c>
      <c r="G47" s="6" t="s">
        <v>12</v>
      </c>
      <c r="H47" s="2" t="s">
        <v>42</v>
      </c>
      <c r="I47" s="7" t="str">
        <f>HYPERLINK("http://slimages.macys.com/is/image/MCY/15786902 ")</f>
        <v xml:space="preserve">http://slimages.macys.com/is/image/MCY/15786902 </v>
      </c>
    </row>
    <row r="48" spans="1:9" ht="53" x14ac:dyDescent="0.2">
      <c r="A48" s="2" t="s">
        <v>91</v>
      </c>
      <c r="B48" s="3">
        <v>1</v>
      </c>
      <c r="C48" s="5">
        <v>178</v>
      </c>
      <c r="D48" s="4">
        <v>178</v>
      </c>
      <c r="E48" s="3" t="s">
        <v>92</v>
      </c>
      <c r="F48" s="2" t="s">
        <v>93</v>
      </c>
      <c r="G48" s="6" t="s">
        <v>12</v>
      </c>
      <c r="H48" s="2" t="s">
        <v>64</v>
      </c>
      <c r="I48" s="7" t="str">
        <f>HYPERLINK("http://slimages.macys.com/is/image/MCY/12895782 ")</f>
        <v xml:space="preserve">http://slimages.macys.com/is/image/MCY/12895782 </v>
      </c>
    </row>
    <row r="49" spans="1:9" ht="53" x14ac:dyDescent="0.2">
      <c r="A49" s="2" t="s">
        <v>94</v>
      </c>
      <c r="B49" s="3">
        <v>1</v>
      </c>
      <c r="C49" s="5">
        <v>169</v>
      </c>
      <c r="D49" s="4">
        <v>169</v>
      </c>
      <c r="E49" s="3" t="s">
        <v>95</v>
      </c>
      <c r="F49" s="2" t="s">
        <v>37</v>
      </c>
      <c r="G49" s="6" t="s">
        <v>12</v>
      </c>
      <c r="H49" s="2" t="s">
        <v>48</v>
      </c>
      <c r="I49" s="7" t="str">
        <f>HYPERLINK("http://slimages.macys.com/is/image/MCY/16064180 ")</f>
        <v xml:space="preserve">http://slimages.macys.com/is/image/MCY/16064180 </v>
      </c>
    </row>
    <row r="50" spans="1:9" ht="53" x14ac:dyDescent="0.2">
      <c r="A50" s="2" t="s">
        <v>96</v>
      </c>
      <c r="B50" s="3">
        <v>1</v>
      </c>
      <c r="C50" s="5">
        <v>168</v>
      </c>
      <c r="D50" s="4">
        <v>168</v>
      </c>
      <c r="E50" s="3" t="s">
        <v>97</v>
      </c>
      <c r="F50" s="2" t="s">
        <v>98</v>
      </c>
      <c r="G50" s="6" t="s">
        <v>12</v>
      </c>
      <c r="H50" s="2" t="s">
        <v>48</v>
      </c>
      <c r="I50" s="7" t="str">
        <f>HYPERLINK("http://slimages.macys.com/is/image/MCY/14772800 ")</f>
        <v xml:space="preserve">http://slimages.macys.com/is/image/MCY/14772800 </v>
      </c>
    </row>
    <row r="51" spans="1:9" ht="53" x14ac:dyDescent="0.2">
      <c r="A51" s="2" t="s">
        <v>99</v>
      </c>
      <c r="B51" s="3">
        <v>1</v>
      </c>
      <c r="C51" s="5">
        <v>225</v>
      </c>
      <c r="D51" s="4">
        <v>225</v>
      </c>
      <c r="E51" s="3">
        <v>89470</v>
      </c>
      <c r="F51" s="2" t="s">
        <v>19</v>
      </c>
      <c r="G51" s="6" t="s">
        <v>16</v>
      </c>
      <c r="H51" s="2" t="s">
        <v>17</v>
      </c>
      <c r="I51" s="7" t="str">
        <f>HYPERLINK("http://slimages.macys.com/is/image/MCY/16613805 ")</f>
        <v xml:space="preserve">http://slimages.macys.com/is/image/MCY/16613805 </v>
      </c>
    </row>
    <row r="52" spans="1:9" ht="53" x14ac:dyDescent="0.2">
      <c r="A52" s="2" t="s">
        <v>100</v>
      </c>
      <c r="B52" s="3">
        <v>1</v>
      </c>
      <c r="C52" s="5">
        <v>168</v>
      </c>
      <c r="D52" s="4">
        <v>168</v>
      </c>
      <c r="E52" s="3" t="s">
        <v>101</v>
      </c>
      <c r="F52" s="2" t="s">
        <v>102</v>
      </c>
      <c r="G52" s="6" t="s">
        <v>12</v>
      </c>
      <c r="H52" s="2" t="s">
        <v>64</v>
      </c>
      <c r="I52" s="7" t="str">
        <f>HYPERLINK("http://slimages.macys.com/is/image/MCY/9982395 ")</f>
        <v xml:space="preserve">http://slimages.macys.com/is/image/MCY/9982395 </v>
      </c>
    </row>
    <row r="53" spans="1:9" ht="53" x14ac:dyDescent="0.2">
      <c r="A53" s="2" t="s">
        <v>103</v>
      </c>
      <c r="B53" s="3">
        <v>1</v>
      </c>
      <c r="C53" s="5">
        <v>168</v>
      </c>
      <c r="D53" s="4">
        <v>168</v>
      </c>
      <c r="E53" s="3" t="s">
        <v>104</v>
      </c>
      <c r="F53" s="2" t="s">
        <v>11</v>
      </c>
      <c r="G53" s="6" t="s">
        <v>12</v>
      </c>
      <c r="H53" s="2" t="s">
        <v>105</v>
      </c>
      <c r="I53" s="7" t="str">
        <f>HYPERLINK("http://slimages.macys.com/is/image/MCY/8754432 ")</f>
        <v xml:space="preserve">http://slimages.macys.com/is/image/MCY/8754432 </v>
      </c>
    </row>
    <row r="54" spans="1:9" ht="53" x14ac:dyDescent="0.2">
      <c r="A54" s="2" t="s">
        <v>106</v>
      </c>
      <c r="B54" s="3">
        <v>3</v>
      </c>
      <c r="C54" s="5">
        <v>150</v>
      </c>
      <c r="D54" s="4">
        <v>450</v>
      </c>
      <c r="E54" s="3">
        <v>79422</v>
      </c>
      <c r="F54" s="2"/>
      <c r="G54" s="6" t="s">
        <v>16</v>
      </c>
      <c r="H54" s="2" t="s">
        <v>17</v>
      </c>
      <c r="I54" s="7" t="str">
        <f>HYPERLINK("http://slimages.macys.com/is/image/MCY/15693883 ")</f>
        <v xml:space="preserve">http://slimages.macys.com/is/image/MCY/15693883 </v>
      </c>
    </row>
    <row r="55" spans="1:9" ht="53" x14ac:dyDescent="0.2">
      <c r="A55" s="2" t="s">
        <v>107</v>
      </c>
      <c r="B55" s="3">
        <v>1</v>
      </c>
      <c r="C55" s="5">
        <v>158</v>
      </c>
      <c r="D55" s="4">
        <v>158</v>
      </c>
      <c r="E55" s="3" t="s">
        <v>108</v>
      </c>
      <c r="F55" s="2" t="s">
        <v>11</v>
      </c>
      <c r="G55" s="6" t="s">
        <v>12</v>
      </c>
      <c r="H55" s="2" t="s">
        <v>48</v>
      </c>
      <c r="I55" s="7" t="str">
        <f>HYPERLINK("http://slimages.macys.com/is/image/MCY/15800537 ")</f>
        <v xml:space="preserve">http://slimages.macys.com/is/image/MCY/15800537 </v>
      </c>
    </row>
    <row r="56" spans="1:9" ht="53" x14ac:dyDescent="0.2">
      <c r="A56" s="2" t="s">
        <v>109</v>
      </c>
      <c r="B56" s="3">
        <v>1</v>
      </c>
      <c r="C56" s="5">
        <v>149</v>
      </c>
      <c r="D56" s="4">
        <v>149</v>
      </c>
      <c r="E56" s="3" t="s">
        <v>110</v>
      </c>
      <c r="F56" s="2" t="s">
        <v>60</v>
      </c>
      <c r="G56" s="6" t="s">
        <v>12</v>
      </c>
      <c r="H56" s="2" t="s">
        <v>48</v>
      </c>
      <c r="I56" s="7" t="str">
        <f>HYPERLINK("http://slimages.macys.com/is/image/MCY/15690188 ")</f>
        <v xml:space="preserve">http://slimages.macys.com/is/image/MCY/15690188 </v>
      </c>
    </row>
    <row r="57" spans="1:9" ht="53" x14ac:dyDescent="0.2">
      <c r="A57" s="2" t="s">
        <v>111</v>
      </c>
      <c r="B57" s="3">
        <v>1</v>
      </c>
      <c r="C57" s="5">
        <v>148</v>
      </c>
      <c r="D57" s="4">
        <v>148</v>
      </c>
      <c r="E57" s="3" t="s">
        <v>112</v>
      </c>
      <c r="F57" s="2" t="s">
        <v>11</v>
      </c>
      <c r="G57" s="6" t="s">
        <v>113</v>
      </c>
      <c r="H57" s="2" t="s">
        <v>114</v>
      </c>
      <c r="I57" s="7" t="str">
        <f>HYPERLINK("http://slimages.macys.com/is/image/MCY/16584600 ")</f>
        <v xml:space="preserve">http://slimages.macys.com/is/image/MCY/16584600 </v>
      </c>
    </row>
    <row r="58" spans="1:9" ht="66" x14ac:dyDescent="0.2">
      <c r="A58" s="2" t="s">
        <v>115</v>
      </c>
      <c r="B58" s="3">
        <v>1</v>
      </c>
      <c r="C58" s="5">
        <v>150</v>
      </c>
      <c r="D58" s="4">
        <v>150</v>
      </c>
      <c r="E58" s="3" t="s">
        <v>116</v>
      </c>
      <c r="F58" s="2"/>
      <c r="G58" s="6" t="s">
        <v>16</v>
      </c>
      <c r="H58" s="2" t="s">
        <v>117</v>
      </c>
      <c r="I58" s="7" t="str">
        <f>HYPERLINK("http://images.bloomingdales.com/is/image/BLM/10590592 ")</f>
        <v xml:space="preserve">http://images.bloomingdales.com/is/image/BLM/10590592 </v>
      </c>
    </row>
    <row r="59" spans="1:9" ht="53" x14ac:dyDescent="0.2">
      <c r="A59" s="2" t="s">
        <v>118</v>
      </c>
      <c r="B59" s="3">
        <v>1</v>
      </c>
      <c r="C59" s="5">
        <v>134.25</v>
      </c>
      <c r="D59" s="4">
        <v>134.25</v>
      </c>
      <c r="E59" s="3">
        <v>104873</v>
      </c>
      <c r="F59" s="2" t="s">
        <v>11</v>
      </c>
      <c r="G59" s="6" t="s">
        <v>16</v>
      </c>
      <c r="H59" s="2" t="s">
        <v>119</v>
      </c>
      <c r="I59" s="7" t="str">
        <f>HYPERLINK("http://slimages.macys.com/is/image/MCY/8460100 ")</f>
        <v xml:space="preserve">http://slimages.macys.com/is/image/MCY/8460100 </v>
      </c>
    </row>
    <row r="60" spans="1:9" ht="53" x14ac:dyDescent="0.2">
      <c r="A60" s="2" t="s">
        <v>120</v>
      </c>
      <c r="B60" s="3">
        <v>1</v>
      </c>
      <c r="C60" s="5">
        <v>128</v>
      </c>
      <c r="D60" s="4">
        <v>128</v>
      </c>
      <c r="E60" s="3" t="s">
        <v>121</v>
      </c>
      <c r="F60" s="2" t="s">
        <v>11</v>
      </c>
      <c r="G60" s="6" t="s">
        <v>16</v>
      </c>
      <c r="H60" s="2" t="s">
        <v>22</v>
      </c>
      <c r="I60" s="7" t="str">
        <f>HYPERLINK("http://slimages.macys.com/is/image/MCY/3768629 ")</f>
        <v xml:space="preserve">http://slimages.macys.com/is/image/MCY/3768629 </v>
      </c>
    </row>
    <row r="61" spans="1:9" ht="53" x14ac:dyDescent="0.2">
      <c r="A61" s="2" t="s">
        <v>122</v>
      </c>
      <c r="B61" s="3">
        <v>1</v>
      </c>
      <c r="C61" s="5">
        <v>128</v>
      </c>
      <c r="D61" s="4">
        <v>128</v>
      </c>
      <c r="E61" s="3" t="s">
        <v>123</v>
      </c>
      <c r="F61" s="2" t="s">
        <v>124</v>
      </c>
      <c r="G61" s="6" t="s">
        <v>16</v>
      </c>
      <c r="H61" s="2" t="s">
        <v>22</v>
      </c>
      <c r="I61" s="7" t="str">
        <f>HYPERLINK("http://slimages.macys.com/is/image/MCY/12717238 ")</f>
        <v xml:space="preserve">http://slimages.macys.com/is/image/MCY/12717238 </v>
      </c>
    </row>
    <row r="62" spans="1:9" ht="53" x14ac:dyDescent="0.2">
      <c r="A62" s="2" t="s">
        <v>125</v>
      </c>
      <c r="B62" s="3">
        <v>1</v>
      </c>
      <c r="C62" s="5">
        <v>128</v>
      </c>
      <c r="D62" s="4">
        <v>128</v>
      </c>
      <c r="E62" s="3" t="s">
        <v>126</v>
      </c>
      <c r="F62" s="2" t="s">
        <v>11</v>
      </c>
      <c r="G62" s="6" t="s">
        <v>16</v>
      </c>
      <c r="H62" s="2" t="s">
        <v>22</v>
      </c>
      <c r="I62" s="7" t="str">
        <f>HYPERLINK("http://slimages.macys.com/is/image/MCY/14443841 ")</f>
        <v xml:space="preserve">http://slimages.macys.com/is/image/MCY/14443841 </v>
      </c>
    </row>
    <row r="63" spans="1:9" ht="53" x14ac:dyDescent="0.2">
      <c r="A63" s="2" t="s">
        <v>127</v>
      </c>
      <c r="B63" s="3">
        <v>1</v>
      </c>
      <c r="C63" s="5">
        <v>119</v>
      </c>
      <c r="D63" s="4">
        <v>119</v>
      </c>
      <c r="E63" s="3" t="s">
        <v>128</v>
      </c>
      <c r="F63" s="2" t="s">
        <v>60</v>
      </c>
      <c r="G63" s="6" t="s">
        <v>12</v>
      </c>
      <c r="H63" s="2" t="s">
        <v>48</v>
      </c>
      <c r="I63" s="7" t="str">
        <f>HYPERLINK("http://slimages.macys.com/is/image/MCY/16175089 ")</f>
        <v xml:space="preserve">http://slimages.macys.com/is/image/MCY/16175089 </v>
      </c>
    </row>
    <row r="64" spans="1:9" ht="53" x14ac:dyDescent="0.2">
      <c r="A64" s="2" t="s">
        <v>129</v>
      </c>
      <c r="B64" s="3">
        <v>1</v>
      </c>
      <c r="C64" s="5">
        <v>125</v>
      </c>
      <c r="D64" s="4">
        <v>125</v>
      </c>
      <c r="E64" s="3" t="s">
        <v>130</v>
      </c>
      <c r="F64" s="2" t="s">
        <v>131</v>
      </c>
      <c r="G64" s="6" t="s">
        <v>16</v>
      </c>
      <c r="H64" s="2" t="s">
        <v>40</v>
      </c>
      <c r="I64" s="7" t="str">
        <f>HYPERLINK("http://slimages.macys.com/is/image/MCY/14634810 ")</f>
        <v xml:space="preserve">http://slimages.macys.com/is/image/MCY/14634810 </v>
      </c>
    </row>
    <row r="65" spans="1:9" ht="53" x14ac:dyDescent="0.2">
      <c r="A65" s="2" t="s">
        <v>132</v>
      </c>
      <c r="B65" s="3">
        <v>1</v>
      </c>
      <c r="C65" s="5">
        <v>99</v>
      </c>
      <c r="D65" s="4">
        <v>99</v>
      </c>
      <c r="E65" s="3">
        <v>76572</v>
      </c>
      <c r="F65" s="2" t="s">
        <v>11</v>
      </c>
      <c r="G65" s="6" t="s">
        <v>16</v>
      </c>
      <c r="H65" s="2" t="s">
        <v>17</v>
      </c>
      <c r="I65" s="7" t="str">
        <f>HYPERLINK("http://slimages.macys.com/is/image/MCY/15142696 ")</f>
        <v xml:space="preserve">http://slimages.macys.com/is/image/MCY/15142696 </v>
      </c>
    </row>
    <row r="66" spans="1:9" ht="53" x14ac:dyDescent="0.2">
      <c r="A66" s="2" t="s">
        <v>133</v>
      </c>
      <c r="B66" s="3">
        <v>1</v>
      </c>
      <c r="C66" s="5">
        <v>125</v>
      </c>
      <c r="D66" s="4">
        <v>125</v>
      </c>
      <c r="E66" s="3" t="s">
        <v>134</v>
      </c>
      <c r="F66" s="2" t="s">
        <v>32</v>
      </c>
      <c r="G66" s="6" t="s">
        <v>16</v>
      </c>
      <c r="H66" s="2" t="s">
        <v>135</v>
      </c>
      <c r="I66" s="7" t="str">
        <f>HYPERLINK("http://slimages.macys.com/is/image/MCY/13725149 ")</f>
        <v xml:space="preserve">http://slimages.macys.com/is/image/MCY/13725149 </v>
      </c>
    </row>
    <row r="67" spans="1:9" ht="53" x14ac:dyDescent="0.2">
      <c r="A67" s="2" t="s">
        <v>136</v>
      </c>
      <c r="B67" s="3">
        <v>1</v>
      </c>
      <c r="C67" s="5">
        <v>98</v>
      </c>
      <c r="D67" s="4">
        <v>98</v>
      </c>
      <c r="E67" s="3" t="s">
        <v>137</v>
      </c>
      <c r="F67" s="2" t="s">
        <v>60</v>
      </c>
      <c r="G67" s="6" t="s">
        <v>12</v>
      </c>
      <c r="H67" s="2" t="s">
        <v>138</v>
      </c>
      <c r="I67" s="7" t="str">
        <f>HYPERLINK("http://slimages.macys.com/is/image/MCY/11485608 ")</f>
        <v xml:space="preserve">http://slimages.macys.com/is/image/MCY/11485608 </v>
      </c>
    </row>
    <row r="68" spans="1:9" ht="53" x14ac:dyDescent="0.2">
      <c r="A68" s="2" t="s">
        <v>139</v>
      </c>
      <c r="B68" s="3">
        <v>1</v>
      </c>
      <c r="C68" s="5">
        <v>98</v>
      </c>
      <c r="D68" s="4">
        <v>98</v>
      </c>
      <c r="E68" s="3" t="s">
        <v>140</v>
      </c>
      <c r="F68" s="2" t="s">
        <v>32</v>
      </c>
      <c r="G68" s="6" t="s">
        <v>141</v>
      </c>
      <c r="H68" s="2" t="s">
        <v>142</v>
      </c>
      <c r="I68" s="7" t="str">
        <f>HYPERLINK("http://slimages.macys.com/is/image/MCY/11381446 ")</f>
        <v xml:space="preserve">http://slimages.macys.com/is/image/MCY/11381446 </v>
      </c>
    </row>
    <row r="69" spans="1:9" ht="53" x14ac:dyDescent="0.2">
      <c r="A69" s="2" t="s">
        <v>143</v>
      </c>
      <c r="B69" s="3">
        <v>1</v>
      </c>
      <c r="C69" s="5">
        <v>98</v>
      </c>
      <c r="D69" s="4">
        <v>98</v>
      </c>
      <c r="E69" s="3" t="s">
        <v>144</v>
      </c>
      <c r="F69" s="2" t="s">
        <v>70</v>
      </c>
      <c r="G69" s="6"/>
      <c r="H69" s="2" t="s">
        <v>114</v>
      </c>
      <c r="I69" s="7" t="str">
        <f>HYPERLINK("http://slimages.macys.com/is/image/MCY/15956458 ")</f>
        <v xml:space="preserve">http://slimages.macys.com/is/image/MCY/15956458 </v>
      </c>
    </row>
    <row r="70" spans="1:9" ht="53" x14ac:dyDescent="0.2">
      <c r="A70" s="2" t="s">
        <v>145</v>
      </c>
      <c r="B70" s="3">
        <v>1</v>
      </c>
      <c r="C70" s="5">
        <v>98</v>
      </c>
      <c r="D70" s="4">
        <v>98</v>
      </c>
      <c r="E70" s="3" t="s">
        <v>146</v>
      </c>
      <c r="F70" s="2" t="s">
        <v>147</v>
      </c>
      <c r="G70" s="6" t="s">
        <v>12</v>
      </c>
      <c r="H70" s="2" t="s">
        <v>64</v>
      </c>
      <c r="I70" s="7" t="str">
        <f>HYPERLINK("http://slimages.macys.com/is/image/MCY/12359696 ")</f>
        <v xml:space="preserve">http://slimages.macys.com/is/image/MCY/12359696 </v>
      </c>
    </row>
    <row r="71" spans="1:9" ht="53" x14ac:dyDescent="0.2">
      <c r="A71" s="2" t="s">
        <v>148</v>
      </c>
      <c r="B71" s="3">
        <v>1</v>
      </c>
      <c r="C71" s="5">
        <v>98</v>
      </c>
      <c r="D71" s="4">
        <v>98</v>
      </c>
      <c r="E71" s="3" t="s">
        <v>149</v>
      </c>
      <c r="F71" s="2" t="s">
        <v>147</v>
      </c>
      <c r="G71" s="6" t="s">
        <v>12</v>
      </c>
      <c r="H71" s="2" t="s">
        <v>64</v>
      </c>
      <c r="I71" s="7" t="str">
        <f>HYPERLINK("http://slimages.macys.com/is/image/MCY/9552806 ")</f>
        <v xml:space="preserve">http://slimages.macys.com/is/image/MCY/9552806 </v>
      </c>
    </row>
    <row r="72" spans="1:9" ht="53" x14ac:dyDescent="0.2">
      <c r="A72" s="2" t="s">
        <v>150</v>
      </c>
      <c r="B72" s="3">
        <v>1</v>
      </c>
      <c r="C72" s="5">
        <v>98</v>
      </c>
      <c r="D72" s="4">
        <v>98</v>
      </c>
      <c r="E72" s="3" t="s">
        <v>151</v>
      </c>
      <c r="F72" s="2" t="s">
        <v>152</v>
      </c>
      <c r="G72" s="6" t="s">
        <v>12</v>
      </c>
      <c r="H72" s="2" t="s">
        <v>64</v>
      </c>
      <c r="I72" s="7" t="str">
        <f>HYPERLINK("http://slimages.macys.com/is/image/MCY/13923685 ")</f>
        <v xml:space="preserve">http://slimages.macys.com/is/image/MCY/13923685 </v>
      </c>
    </row>
    <row r="73" spans="1:9" ht="53" x14ac:dyDescent="0.2">
      <c r="A73" s="2" t="s">
        <v>153</v>
      </c>
      <c r="B73" s="3">
        <v>1</v>
      </c>
      <c r="C73" s="5">
        <v>89</v>
      </c>
      <c r="D73" s="4">
        <v>89</v>
      </c>
      <c r="E73" s="3" t="s">
        <v>154</v>
      </c>
      <c r="F73" s="2" t="s">
        <v>60</v>
      </c>
      <c r="G73" s="6" t="s">
        <v>12</v>
      </c>
      <c r="H73" s="2" t="s">
        <v>48</v>
      </c>
      <c r="I73" s="7" t="str">
        <f>HYPERLINK("http://slimages.macys.com/is/image/MCY/14390402 ")</f>
        <v xml:space="preserve">http://slimages.macys.com/is/image/MCY/14390402 </v>
      </c>
    </row>
    <row r="74" spans="1:9" ht="53" x14ac:dyDescent="0.2">
      <c r="A74" s="2" t="s">
        <v>155</v>
      </c>
      <c r="B74" s="3">
        <v>1</v>
      </c>
      <c r="C74" s="5">
        <v>119.6</v>
      </c>
      <c r="D74" s="4">
        <v>119.6</v>
      </c>
      <c r="E74" s="3">
        <v>10007034100</v>
      </c>
      <c r="F74" s="2" t="s">
        <v>15</v>
      </c>
      <c r="G74" s="6" t="s">
        <v>12</v>
      </c>
      <c r="H74" s="2" t="s">
        <v>156</v>
      </c>
      <c r="I74" s="7" t="str">
        <f>HYPERLINK("http://slimages.macys.com/is/image/MCY/15434656 ")</f>
        <v xml:space="preserve">http://slimages.macys.com/is/image/MCY/15434656 </v>
      </c>
    </row>
    <row r="75" spans="1:9" ht="53" x14ac:dyDescent="0.2">
      <c r="A75" s="2" t="s">
        <v>157</v>
      </c>
      <c r="B75" s="3">
        <v>1</v>
      </c>
      <c r="C75" s="5">
        <v>80</v>
      </c>
      <c r="D75" s="4">
        <v>80</v>
      </c>
      <c r="E75" s="3">
        <v>24379</v>
      </c>
      <c r="F75" s="2" t="s">
        <v>158</v>
      </c>
      <c r="G75" s="6" t="s">
        <v>16</v>
      </c>
      <c r="H75" s="2" t="s">
        <v>159</v>
      </c>
      <c r="I75" s="7" t="str">
        <f>HYPERLINK("http://slimages.macys.com/is/image/MCY/16143080 ")</f>
        <v xml:space="preserve">http://slimages.macys.com/is/image/MCY/16143080 </v>
      </c>
    </row>
    <row r="76" spans="1:9" ht="53" x14ac:dyDescent="0.2">
      <c r="A76" s="2" t="s">
        <v>160</v>
      </c>
      <c r="B76" s="3">
        <v>1</v>
      </c>
      <c r="C76" s="5">
        <v>88</v>
      </c>
      <c r="D76" s="4">
        <v>88</v>
      </c>
      <c r="E76" s="3" t="s">
        <v>161</v>
      </c>
      <c r="F76" s="2" t="s">
        <v>11</v>
      </c>
      <c r="G76" s="6" t="s">
        <v>12</v>
      </c>
      <c r="H76" s="2" t="s">
        <v>162</v>
      </c>
      <c r="I76" s="7" t="str">
        <f>HYPERLINK("http://slimages.macys.com/is/image/MCY/16061762 ")</f>
        <v xml:space="preserve">http://slimages.macys.com/is/image/MCY/16061762 </v>
      </c>
    </row>
    <row r="77" spans="1:9" ht="53" x14ac:dyDescent="0.2">
      <c r="A77" s="2" t="s">
        <v>163</v>
      </c>
      <c r="B77" s="3">
        <v>1</v>
      </c>
      <c r="C77" s="5">
        <v>128</v>
      </c>
      <c r="D77" s="4">
        <v>128</v>
      </c>
      <c r="E77" s="3" t="s">
        <v>164</v>
      </c>
      <c r="F77" s="2" t="s">
        <v>11</v>
      </c>
      <c r="G77" s="6"/>
      <c r="H77" s="2" t="s">
        <v>114</v>
      </c>
      <c r="I77" s="7" t="str">
        <f>HYPERLINK("http://slimages.macys.com/is/image/MCY/16660319 ")</f>
        <v xml:space="preserve">http://slimages.macys.com/is/image/MCY/16660319 </v>
      </c>
    </row>
    <row r="78" spans="1:9" ht="53" x14ac:dyDescent="0.2">
      <c r="A78" s="2" t="s">
        <v>165</v>
      </c>
      <c r="B78" s="3">
        <v>1</v>
      </c>
      <c r="C78" s="5">
        <v>99</v>
      </c>
      <c r="D78" s="4">
        <v>99</v>
      </c>
      <c r="E78" s="3" t="s">
        <v>166</v>
      </c>
      <c r="F78" s="2" t="s">
        <v>167</v>
      </c>
      <c r="G78" s="6" t="s">
        <v>12</v>
      </c>
      <c r="H78" s="2" t="s">
        <v>168</v>
      </c>
      <c r="I78" s="7" t="str">
        <f>HYPERLINK("http://slimages.macys.com/is/image/MCY/14574492 ")</f>
        <v xml:space="preserve">http://slimages.macys.com/is/image/MCY/14574492 </v>
      </c>
    </row>
    <row r="79" spans="1:9" ht="53" x14ac:dyDescent="0.2">
      <c r="A79" s="2" t="s">
        <v>169</v>
      </c>
      <c r="B79" s="3">
        <v>1</v>
      </c>
      <c r="C79" s="5">
        <v>103.6</v>
      </c>
      <c r="D79" s="4">
        <v>103.6</v>
      </c>
      <c r="E79" s="3">
        <v>10007035100</v>
      </c>
      <c r="F79" s="2" t="s">
        <v>19</v>
      </c>
      <c r="G79" s="6" t="s">
        <v>12</v>
      </c>
      <c r="H79" s="2" t="s">
        <v>170</v>
      </c>
      <c r="I79" s="7" t="str">
        <f>HYPERLINK("http://slimages.macys.com/is/image/MCY/15787445 ")</f>
        <v xml:space="preserve">http://slimages.macys.com/is/image/MCY/15787445 </v>
      </c>
    </row>
    <row r="80" spans="1:9" ht="53" x14ac:dyDescent="0.2">
      <c r="A80" s="2" t="s">
        <v>171</v>
      </c>
      <c r="B80" s="3">
        <v>1</v>
      </c>
      <c r="C80" s="5">
        <v>74.25</v>
      </c>
      <c r="D80" s="4">
        <v>74.25</v>
      </c>
      <c r="E80" s="3">
        <v>108619</v>
      </c>
      <c r="F80" s="2" t="s">
        <v>172</v>
      </c>
      <c r="G80" s="6" t="s">
        <v>16</v>
      </c>
      <c r="H80" s="2" t="s">
        <v>119</v>
      </c>
      <c r="I80" s="7" t="str">
        <f>HYPERLINK("http://slimages.macys.com/is/image/MCY/11722783 ")</f>
        <v xml:space="preserve">http://slimages.macys.com/is/image/MCY/11722783 </v>
      </c>
    </row>
    <row r="81" spans="1:9" ht="53" x14ac:dyDescent="0.2">
      <c r="A81" s="2" t="s">
        <v>173</v>
      </c>
      <c r="B81" s="3">
        <v>2</v>
      </c>
      <c r="C81" s="5">
        <v>99.5</v>
      </c>
      <c r="D81" s="4">
        <v>199</v>
      </c>
      <c r="E81" s="3">
        <v>10009102400</v>
      </c>
      <c r="F81" s="2" t="s">
        <v>11</v>
      </c>
      <c r="G81" s="6" t="s">
        <v>12</v>
      </c>
      <c r="H81" s="2" t="s">
        <v>174</v>
      </c>
      <c r="I81" s="7" t="str">
        <f>HYPERLINK("http://slimages.macys.com/is/image/MCY/16292698 ")</f>
        <v xml:space="preserve">http://slimages.macys.com/is/image/MCY/16292698 </v>
      </c>
    </row>
    <row r="82" spans="1:9" ht="66" x14ac:dyDescent="0.2">
      <c r="A82" s="2" t="s">
        <v>175</v>
      </c>
      <c r="B82" s="3">
        <v>1</v>
      </c>
      <c r="C82" s="5">
        <v>69.44</v>
      </c>
      <c r="D82" s="4">
        <v>69.44</v>
      </c>
      <c r="E82" s="3" t="s">
        <v>176</v>
      </c>
      <c r="F82" s="2" t="s">
        <v>70</v>
      </c>
      <c r="G82" s="6" t="s">
        <v>12</v>
      </c>
      <c r="H82" s="2" t="s">
        <v>177</v>
      </c>
      <c r="I82" s="7" t="str">
        <f>HYPERLINK("http://slimages.macys.com/is/image/MCY/12897223 ")</f>
        <v xml:space="preserve">http://slimages.macys.com/is/image/MCY/12897223 </v>
      </c>
    </row>
    <row r="83" spans="1:9" ht="53" x14ac:dyDescent="0.2">
      <c r="A83" s="2" t="s">
        <v>178</v>
      </c>
      <c r="B83" s="3">
        <v>1</v>
      </c>
      <c r="C83" s="5">
        <v>65</v>
      </c>
      <c r="D83" s="4">
        <v>65</v>
      </c>
      <c r="E83" s="3">
        <v>88765</v>
      </c>
      <c r="F83" s="2" t="s">
        <v>179</v>
      </c>
      <c r="G83" s="6" t="s">
        <v>16</v>
      </c>
      <c r="H83" s="2" t="s">
        <v>17</v>
      </c>
      <c r="I83" s="7" t="str">
        <f>HYPERLINK("http://slimages.macys.com/is/image/MCY/15654116 ")</f>
        <v xml:space="preserve">http://slimages.macys.com/is/image/MCY/15654116 </v>
      </c>
    </row>
    <row r="84" spans="1:9" ht="66" x14ac:dyDescent="0.2">
      <c r="A84" s="2" t="s">
        <v>180</v>
      </c>
      <c r="B84" s="3">
        <v>1</v>
      </c>
      <c r="C84" s="5">
        <v>298</v>
      </c>
      <c r="D84" s="4">
        <v>298</v>
      </c>
      <c r="E84" s="3" t="s">
        <v>181</v>
      </c>
      <c r="F84" s="2" t="s">
        <v>182</v>
      </c>
      <c r="G84" s="6" t="s">
        <v>12</v>
      </c>
      <c r="H84" s="2" t="s">
        <v>183</v>
      </c>
      <c r="I84" s="7" t="str">
        <f>HYPERLINK("http://images.bloomingdales.com/is/image/BLM/1289240 ")</f>
        <v xml:space="preserve">http://images.bloomingdales.com/is/image/BLM/1289240 </v>
      </c>
    </row>
    <row r="85" spans="1:9" ht="53" x14ac:dyDescent="0.2">
      <c r="A85" s="2" t="s">
        <v>184</v>
      </c>
      <c r="B85" s="3">
        <v>1</v>
      </c>
      <c r="C85" s="5">
        <v>0.02</v>
      </c>
      <c r="D85" s="4">
        <v>0.02</v>
      </c>
      <c r="E85" s="3" t="s">
        <v>185</v>
      </c>
      <c r="F85" s="2" t="s">
        <v>56</v>
      </c>
      <c r="G85" s="6" t="s">
        <v>186</v>
      </c>
      <c r="H85" s="2" t="s">
        <v>114</v>
      </c>
      <c r="I85" s="7" t="str">
        <f>HYPERLINK("http://slimages.macys.com/is/image/MCY/12655027 ")</f>
        <v xml:space="preserve">http://slimages.macys.com/is/image/MCY/12655027 </v>
      </c>
    </row>
    <row r="86" spans="1:9" ht="53" x14ac:dyDescent="0.2">
      <c r="A86" s="2" t="s">
        <v>187</v>
      </c>
      <c r="B86" s="3">
        <v>1</v>
      </c>
      <c r="C86" s="5">
        <v>98</v>
      </c>
      <c r="D86" s="4">
        <v>98</v>
      </c>
      <c r="E86" s="3">
        <v>80943</v>
      </c>
      <c r="F86" s="2" t="s">
        <v>102</v>
      </c>
      <c r="G86" s="6" t="s">
        <v>186</v>
      </c>
      <c r="H86" s="2" t="s">
        <v>114</v>
      </c>
      <c r="I86" s="7" t="str">
        <f>HYPERLINK("http://slimages.macys.com/is/image/MCY/9288458 ")</f>
        <v xml:space="preserve">http://slimages.macys.com/is/image/MCY/9288458 </v>
      </c>
    </row>
    <row r="87" spans="1:9" ht="53" x14ac:dyDescent="0.2">
      <c r="A87" s="2" t="s">
        <v>188</v>
      </c>
      <c r="B87" s="3">
        <v>1</v>
      </c>
      <c r="C87" s="5">
        <v>118</v>
      </c>
      <c r="D87" s="4">
        <v>118</v>
      </c>
      <c r="E87" s="3" t="s">
        <v>189</v>
      </c>
      <c r="F87" s="2" t="s">
        <v>190</v>
      </c>
      <c r="G87" s="6" t="s">
        <v>12</v>
      </c>
      <c r="H87" s="2" t="s">
        <v>138</v>
      </c>
      <c r="I87" s="7" t="str">
        <f>HYPERLINK("http://slimages.macys.com/is/image/MCY/15217347 ")</f>
        <v xml:space="preserve">http://slimages.macys.com/is/image/MCY/15217347 </v>
      </c>
    </row>
    <row r="88" spans="1:9" ht="66" x14ac:dyDescent="0.2">
      <c r="A88" s="2" t="s">
        <v>191</v>
      </c>
      <c r="B88" s="3">
        <v>1</v>
      </c>
      <c r="C88" s="5">
        <v>65</v>
      </c>
      <c r="D88" s="4">
        <v>65</v>
      </c>
      <c r="E88" s="3">
        <v>10261</v>
      </c>
      <c r="F88" s="2" t="s">
        <v>32</v>
      </c>
      <c r="G88" s="6" t="s">
        <v>16</v>
      </c>
      <c r="H88" s="2" t="s">
        <v>192</v>
      </c>
      <c r="I88" s="7" t="str">
        <f>HYPERLINK("http://images.bloomingdales.com/is/image/BLM/9923187 ")</f>
        <v xml:space="preserve">http://images.bloomingdales.com/is/image/BLM/9923187 </v>
      </c>
    </row>
    <row r="89" spans="1:9" ht="53" x14ac:dyDescent="0.2">
      <c r="A89" s="2" t="s">
        <v>193</v>
      </c>
      <c r="B89" s="3">
        <v>1</v>
      </c>
      <c r="C89" s="5">
        <v>58</v>
      </c>
      <c r="D89" s="4">
        <v>58</v>
      </c>
      <c r="E89" s="3" t="s">
        <v>194</v>
      </c>
      <c r="F89" s="2" t="s">
        <v>124</v>
      </c>
      <c r="G89" s="6" t="s">
        <v>16</v>
      </c>
      <c r="H89" s="2" t="s">
        <v>22</v>
      </c>
      <c r="I89" s="7" t="str">
        <f>HYPERLINK("http://slimages.macys.com/is/image/MCY/12508821 ")</f>
        <v xml:space="preserve">http://slimages.macys.com/is/image/MCY/12508821 </v>
      </c>
    </row>
    <row r="90" spans="1:9" ht="53" x14ac:dyDescent="0.2">
      <c r="A90" s="2" t="s">
        <v>195</v>
      </c>
      <c r="B90" s="3">
        <v>1</v>
      </c>
      <c r="C90" s="5">
        <v>59.25</v>
      </c>
      <c r="D90" s="4">
        <v>59.25</v>
      </c>
      <c r="E90" s="3">
        <v>108516</v>
      </c>
      <c r="F90" s="2" t="s">
        <v>67</v>
      </c>
      <c r="G90" s="6" t="s">
        <v>16</v>
      </c>
      <c r="H90" s="2" t="s">
        <v>119</v>
      </c>
      <c r="I90" s="7" t="str">
        <f>HYPERLINK("http://slimages.macys.com/is/image/MCY/11500948 ")</f>
        <v xml:space="preserve">http://slimages.macys.com/is/image/MCY/11500948 </v>
      </c>
    </row>
    <row r="91" spans="1:9" ht="53" x14ac:dyDescent="0.2">
      <c r="A91" s="2" t="s">
        <v>196</v>
      </c>
      <c r="B91" s="3">
        <v>1</v>
      </c>
      <c r="C91" s="5">
        <v>58</v>
      </c>
      <c r="D91" s="4">
        <v>58</v>
      </c>
      <c r="E91" s="3" t="s">
        <v>197</v>
      </c>
      <c r="F91" s="2" t="s">
        <v>198</v>
      </c>
      <c r="G91" s="6" t="s">
        <v>199</v>
      </c>
      <c r="H91" s="2" t="s">
        <v>114</v>
      </c>
      <c r="I91" s="7" t="str">
        <f>HYPERLINK("http://slimages.macys.com/is/image/MCY/15956471 ")</f>
        <v xml:space="preserve">http://slimages.macys.com/is/image/MCY/15956471 </v>
      </c>
    </row>
    <row r="92" spans="1:9" ht="53" x14ac:dyDescent="0.2">
      <c r="A92" s="2" t="s">
        <v>200</v>
      </c>
      <c r="B92" s="3">
        <v>1</v>
      </c>
      <c r="C92" s="5">
        <v>99.5</v>
      </c>
      <c r="D92" s="4">
        <v>99.5</v>
      </c>
      <c r="E92" s="3">
        <v>10009154500</v>
      </c>
      <c r="F92" s="2" t="s">
        <v>11</v>
      </c>
      <c r="G92" s="6" t="s">
        <v>12</v>
      </c>
      <c r="H92" s="2" t="s">
        <v>201</v>
      </c>
      <c r="I92" s="7" t="str">
        <f>HYPERLINK("http://slimages.macys.com/is/image/MCY/16521672 ")</f>
        <v xml:space="preserve">http://slimages.macys.com/is/image/MCY/16521672 </v>
      </c>
    </row>
    <row r="93" spans="1:9" ht="53" x14ac:dyDescent="0.2">
      <c r="A93" s="2" t="s">
        <v>202</v>
      </c>
      <c r="B93" s="3">
        <v>2</v>
      </c>
      <c r="C93" s="5">
        <v>58</v>
      </c>
      <c r="D93" s="4">
        <v>116</v>
      </c>
      <c r="E93" s="3" t="s">
        <v>203</v>
      </c>
      <c r="F93" s="2" t="s">
        <v>11</v>
      </c>
      <c r="G93" s="6" t="s">
        <v>12</v>
      </c>
      <c r="H93" s="2" t="s">
        <v>204</v>
      </c>
      <c r="I93" s="7" t="str">
        <f>HYPERLINK("http://slimages.macys.com/is/image/MCY/15387902 ")</f>
        <v xml:space="preserve">http://slimages.macys.com/is/image/MCY/15387902 </v>
      </c>
    </row>
    <row r="94" spans="1:9" ht="53" x14ac:dyDescent="0.2">
      <c r="A94" s="2" t="s">
        <v>205</v>
      </c>
      <c r="B94" s="3">
        <v>1</v>
      </c>
      <c r="C94" s="5">
        <v>48</v>
      </c>
      <c r="D94" s="4">
        <v>48</v>
      </c>
      <c r="E94" s="3" t="s">
        <v>206</v>
      </c>
      <c r="F94" s="2" t="s">
        <v>32</v>
      </c>
      <c r="G94" s="6" t="s">
        <v>16</v>
      </c>
      <c r="H94" s="2" t="s">
        <v>22</v>
      </c>
      <c r="I94" s="7" t="str">
        <f>HYPERLINK("http://slimages.macys.com/is/image/MCY/9608085 ")</f>
        <v xml:space="preserve">http://slimages.macys.com/is/image/MCY/9608085 </v>
      </c>
    </row>
    <row r="95" spans="1:9" ht="53" x14ac:dyDescent="0.2">
      <c r="A95" s="2" t="s">
        <v>207</v>
      </c>
      <c r="B95" s="3">
        <v>1</v>
      </c>
      <c r="C95" s="5">
        <v>79.599999999999994</v>
      </c>
      <c r="D95" s="4">
        <v>79.599999999999994</v>
      </c>
      <c r="E95" s="3">
        <v>10009088800</v>
      </c>
      <c r="F95" s="2" t="s">
        <v>152</v>
      </c>
      <c r="G95" s="6" t="s">
        <v>12</v>
      </c>
      <c r="H95" s="2" t="s">
        <v>208</v>
      </c>
      <c r="I95" s="7" t="str">
        <f>HYPERLINK("http://slimages.macys.com/is/image/MCY/16531177 ")</f>
        <v xml:space="preserve">http://slimages.macys.com/is/image/MCY/16531177 </v>
      </c>
    </row>
    <row r="96" spans="1:9" ht="53" x14ac:dyDescent="0.2">
      <c r="A96" s="2" t="s">
        <v>209</v>
      </c>
      <c r="B96" s="3">
        <v>1</v>
      </c>
      <c r="C96" s="5">
        <v>48</v>
      </c>
      <c r="D96" s="4">
        <v>48</v>
      </c>
      <c r="E96" s="3" t="s">
        <v>210</v>
      </c>
      <c r="F96" s="2" t="s">
        <v>11</v>
      </c>
      <c r="G96" s="6" t="s">
        <v>16</v>
      </c>
      <c r="H96" s="2" t="s">
        <v>211</v>
      </c>
      <c r="I96" s="7" t="str">
        <f>HYPERLINK("http://slimages.macys.com/is/image/MCY/16511337 ")</f>
        <v xml:space="preserve">http://slimages.macys.com/is/image/MCY/16511337 </v>
      </c>
    </row>
    <row r="97" spans="1:9" ht="53" x14ac:dyDescent="0.2">
      <c r="A97" s="2" t="s">
        <v>212</v>
      </c>
      <c r="B97" s="3">
        <v>1</v>
      </c>
      <c r="C97" s="5">
        <v>79.5</v>
      </c>
      <c r="D97" s="4">
        <v>79.5</v>
      </c>
      <c r="E97" s="3">
        <v>10009176800</v>
      </c>
      <c r="F97" s="2" t="s">
        <v>88</v>
      </c>
      <c r="G97" s="6" t="s">
        <v>12</v>
      </c>
      <c r="H97" s="2" t="s">
        <v>213</v>
      </c>
      <c r="I97" s="7" t="str">
        <f>HYPERLINK("http://slimages.macys.com/is/image/MCY/16569441 ")</f>
        <v xml:space="preserve">http://slimages.macys.com/is/image/MCY/16569441 </v>
      </c>
    </row>
    <row r="98" spans="1:9" ht="66" x14ac:dyDescent="0.2">
      <c r="A98" s="2" t="s">
        <v>214</v>
      </c>
      <c r="B98" s="3">
        <v>1</v>
      </c>
      <c r="C98" s="5">
        <v>45</v>
      </c>
      <c r="D98" s="4">
        <v>45</v>
      </c>
      <c r="E98" s="3" t="s">
        <v>215</v>
      </c>
      <c r="F98" s="2" t="s">
        <v>182</v>
      </c>
      <c r="G98" s="6" t="s">
        <v>12</v>
      </c>
      <c r="H98" s="2" t="s">
        <v>216</v>
      </c>
      <c r="I98" s="7" t="str">
        <f>HYPERLINK("http://slimages.macys.com/is/image/MCY/16335735 ")</f>
        <v xml:space="preserve">http://slimages.macys.com/is/image/MCY/16335735 </v>
      </c>
    </row>
    <row r="99" spans="1:9" ht="53" x14ac:dyDescent="0.2">
      <c r="A99" s="2" t="s">
        <v>217</v>
      </c>
      <c r="B99" s="3">
        <v>1</v>
      </c>
      <c r="C99" s="5">
        <v>58</v>
      </c>
      <c r="D99" s="4">
        <v>58</v>
      </c>
      <c r="E99" s="3" t="s">
        <v>218</v>
      </c>
      <c r="F99" s="2" t="s">
        <v>67</v>
      </c>
      <c r="G99" s="6" t="s">
        <v>16</v>
      </c>
      <c r="H99" s="2" t="s">
        <v>22</v>
      </c>
      <c r="I99" s="7" t="str">
        <f>HYPERLINK("http://slimages.macys.com/is/image/MCY/15440075 ")</f>
        <v xml:space="preserve">http://slimages.macys.com/is/image/MCY/15440075 </v>
      </c>
    </row>
    <row r="100" spans="1:9" ht="53" x14ac:dyDescent="0.2">
      <c r="A100" s="2" t="s">
        <v>219</v>
      </c>
      <c r="B100" s="3">
        <v>1</v>
      </c>
      <c r="C100" s="5">
        <v>99.5</v>
      </c>
      <c r="D100" s="4">
        <v>99.5</v>
      </c>
      <c r="E100" s="3">
        <v>10009178000</v>
      </c>
      <c r="F100" s="2" t="s">
        <v>56</v>
      </c>
      <c r="G100" s="6" t="s">
        <v>12</v>
      </c>
      <c r="H100" s="2" t="s">
        <v>174</v>
      </c>
      <c r="I100" s="7" t="str">
        <f>HYPERLINK("http://slimages.macys.com/is/image/MCY/16384749 ")</f>
        <v xml:space="preserve">http://slimages.macys.com/is/image/MCY/16384749 </v>
      </c>
    </row>
    <row r="101" spans="1:9" ht="53" x14ac:dyDescent="0.2">
      <c r="A101" s="2" t="s">
        <v>220</v>
      </c>
      <c r="B101" s="3">
        <v>1</v>
      </c>
      <c r="C101" s="5">
        <v>99.5</v>
      </c>
      <c r="D101" s="4">
        <v>99.5</v>
      </c>
      <c r="E101" s="3">
        <v>1000928100</v>
      </c>
      <c r="F101" s="2" t="s">
        <v>152</v>
      </c>
      <c r="G101" s="6" t="s">
        <v>12</v>
      </c>
      <c r="H101" s="2" t="s">
        <v>221</v>
      </c>
      <c r="I101" s="7" t="str">
        <f>HYPERLINK("http://slimages.macys.com/is/image/MCY/16693839 ")</f>
        <v xml:space="preserve">http://slimages.macys.com/is/image/MCY/16693839 </v>
      </c>
    </row>
    <row r="102" spans="1:9" ht="53" x14ac:dyDescent="0.2">
      <c r="A102" s="2" t="s">
        <v>222</v>
      </c>
      <c r="B102" s="3">
        <v>2</v>
      </c>
      <c r="C102" s="5">
        <v>69.5</v>
      </c>
      <c r="D102" s="4">
        <v>139</v>
      </c>
      <c r="E102" s="3">
        <v>10009176900</v>
      </c>
      <c r="F102" s="2" t="s">
        <v>88</v>
      </c>
      <c r="G102" s="6" t="s">
        <v>12</v>
      </c>
      <c r="H102" s="2" t="s">
        <v>213</v>
      </c>
      <c r="I102" s="7" t="str">
        <f>HYPERLINK("http://slimages.macys.com/is/image/MCY/16569587 ")</f>
        <v xml:space="preserve">http://slimages.macys.com/is/image/MCY/16569587 </v>
      </c>
    </row>
    <row r="103" spans="1:9" ht="53" x14ac:dyDescent="0.2">
      <c r="A103" s="2" t="s">
        <v>223</v>
      </c>
      <c r="B103" s="3">
        <v>1</v>
      </c>
      <c r="C103" s="5">
        <v>38</v>
      </c>
      <c r="D103" s="4">
        <v>38</v>
      </c>
      <c r="E103" s="3" t="s">
        <v>224</v>
      </c>
      <c r="F103" s="2" t="s">
        <v>167</v>
      </c>
      <c r="G103" s="6" t="s">
        <v>12</v>
      </c>
      <c r="H103" s="2" t="s">
        <v>168</v>
      </c>
      <c r="I103" s="7" t="str">
        <f>HYPERLINK("http://slimages.macys.com/is/image/MCY/16531485 ")</f>
        <v xml:space="preserve">http://slimages.macys.com/is/image/MCY/16531485 </v>
      </c>
    </row>
    <row r="104" spans="1:9" ht="53" x14ac:dyDescent="0.2">
      <c r="A104" s="2" t="s">
        <v>225</v>
      </c>
      <c r="B104" s="3">
        <v>1</v>
      </c>
      <c r="C104" s="5">
        <v>49</v>
      </c>
      <c r="D104" s="4">
        <v>49</v>
      </c>
      <c r="E104" s="3" t="s">
        <v>226</v>
      </c>
      <c r="F104" s="2" t="s">
        <v>227</v>
      </c>
      <c r="G104" s="6" t="s">
        <v>12</v>
      </c>
      <c r="H104" s="2" t="s">
        <v>73</v>
      </c>
      <c r="I104" s="7" t="str">
        <f>HYPERLINK("http://slimages.macys.com/is/image/MCY/3368081 ")</f>
        <v xml:space="preserve">http://slimages.macys.com/is/image/MCY/3368081 </v>
      </c>
    </row>
    <row r="105" spans="1:9" ht="66" x14ac:dyDescent="0.2">
      <c r="A105" s="2" t="s">
        <v>228</v>
      </c>
      <c r="B105" s="3">
        <v>1</v>
      </c>
      <c r="C105" s="5">
        <v>35</v>
      </c>
      <c r="D105" s="4">
        <v>35</v>
      </c>
      <c r="E105" s="3" t="s">
        <v>229</v>
      </c>
      <c r="F105" s="2" t="s">
        <v>67</v>
      </c>
      <c r="G105" s="6" t="s">
        <v>12</v>
      </c>
      <c r="H105" s="2" t="s">
        <v>216</v>
      </c>
      <c r="I105" s="7" t="str">
        <f>HYPERLINK("http://slimages.macys.com/is/image/MCY/16600097 ")</f>
        <v xml:space="preserve">http://slimages.macys.com/is/image/MCY/16600097 </v>
      </c>
    </row>
    <row r="106" spans="1:9" ht="66" x14ac:dyDescent="0.2">
      <c r="A106" s="2" t="s">
        <v>230</v>
      </c>
      <c r="B106" s="3">
        <v>1</v>
      </c>
      <c r="C106" s="5">
        <v>35</v>
      </c>
      <c r="D106" s="4">
        <v>35</v>
      </c>
      <c r="E106" s="3" t="s">
        <v>231</v>
      </c>
      <c r="F106" s="2" t="s">
        <v>11</v>
      </c>
      <c r="G106" s="6" t="s">
        <v>12</v>
      </c>
      <c r="H106" s="2" t="s">
        <v>232</v>
      </c>
      <c r="I106" s="7" t="str">
        <f>HYPERLINK("http://images.bloomingdales.com/is/image/BLM/9865511 ")</f>
        <v xml:space="preserve">http://images.bloomingdales.com/is/image/BLM/9865511 </v>
      </c>
    </row>
    <row r="107" spans="1:9" ht="53" x14ac:dyDescent="0.2">
      <c r="A107" s="2" t="s">
        <v>233</v>
      </c>
      <c r="B107" s="3">
        <v>1</v>
      </c>
      <c r="C107" s="5">
        <v>49.5</v>
      </c>
      <c r="D107" s="4">
        <v>49.5</v>
      </c>
      <c r="E107" s="3">
        <v>10009105000</v>
      </c>
      <c r="F107" s="2" t="s">
        <v>70</v>
      </c>
      <c r="G107" s="6" t="s">
        <v>12</v>
      </c>
      <c r="H107" s="2" t="s">
        <v>174</v>
      </c>
      <c r="I107" s="7" t="str">
        <f>HYPERLINK("http://slimages.macys.com/is/image/MCY/16329153 ")</f>
        <v xml:space="preserve">http://slimages.macys.com/is/image/MCY/16329153 </v>
      </c>
    </row>
    <row r="108" spans="1:9" ht="53" x14ac:dyDescent="0.2">
      <c r="A108" s="2" t="s">
        <v>234</v>
      </c>
      <c r="B108" s="3">
        <v>1</v>
      </c>
      <c r="C108" s="5">
        <v>51.6</v>
      </c>
      <c r="D108" s="4">
        <v>51.6</v>
      </c>
      <c r="E108" s="3">
        <v>100013311</v>
      </c>
      <c r="F108" s="2" t="s">
        <v>11</v>
      </c>
      <c r="G108" s="6" t="s">
        <v>12</v>
      </c>
      <c r="H108" s="2" t="s">
        <v>235</v>
      </c>
      <c r="I108" s="7" t="str">
        <f>HYPERLINK("http://slimages.macys.com/is/image/MCY/9197237 ")</f>
        <v xml:space="preserve">http://slimages.macys.com/is/image/MCY/9197237 </v>
      </c>
    </row>
    <row r="109" spans="1:9" ht="53" x14ac:dyDescent="0.2">
      <c r="A109" s="2" t="s">
        <v>236</v>
      </c>
      <c r="B109" s="3">
        <v>2</v>
      </c>
      <c r="C109" s="5">
        <v>59.5</v>
      </c>
      <c r="D109" s="4">
        <v>119</v>
      </c>
      <c r="E109" s="3">
        <v>10009345000</v>
      </c>
      <c r="F109" s="2" t="s">
        <v>37</v>
      </c>
      <c r="G109" s="6" t="s">
        <v>12</v>
      </c>
      <c r="H109" s="2" t="s">
        <v>201</v>
      </c>
      <c r="I109" s="7" t="str">
        <f>HYPERLINK("http://slimages.macys.com/is/image/MCY/15724432 ")</f>
        <v xml:space="preserve">http://slimages.macys.com/is/image/MCY/15724432 </v>
      </c>
    </row>
    <row r="110" spans="1:9" ht="53" x14ac:dyDescent="0.2">
      <c r="A110" s="2" t="s">
        <v>237</v>
      </c>
      <c r="B110" s="3">
        <v>1</v>
      </c>
      <c r="C110" s="5">
        <v>47.6</v>
      </c>
      <c r="D110" s="4">
        <v>47.6</v>
      </c>
      <c r="E110" s="3" t="s">
        <v>238</v>
      </c>
      <c r="F110" s="2" t="s">
        <v>11</v>
      </c>
      <c r="G110" s="6" t="s">
        <v>12</v>
      </c>
      <c r="H110" s="2" t="s">
        <v>235</v>
      </c>
      <c r="I110" s="7" t="str">
        <f>HYPERLINK("http://slimages.macys.com/is/image/MCY/16382110 ")</f>
        <v xml:space="preserve">http://slimages.macys.com/is/image/MCY/16382110 </v>
      </c>
    </row>
    <row r="111" spans="1:9" ht="66" x14ac:dyDescent="0.2">
      <c r="A111" s="2" t="s">
        <v>239</v>
      </c>
      <c r="B111" s="3">
        <v>13</v>
      </c>
      <c r="C111" s="5">
        <v>35</v>
      </c>
      <c r="D111" s="4">
        <v>455</v>
      </c>
      <c r="E111" s="3">
        <v>4011</v>
      </c>
      <c r="F111" s="2" t="s">
        <v>240</v>
      </c>
      <c r="G111" s="6" t="s">
        <v>16</v>
      </c>
      <c r="H111" s="2" t="s">
        <v>241</v>
      </c>
      <c r="I111" s="7" t="str">
        <f>HYPERLINK("http://images.bloomingdales.com/is/image/BLM/10668610 ")</f>
        <v xml:space="preserve">http://images.bloomingdales.com/is/image/BLM/10668610 </v>
      </c>
    </row>
    <row r="112" spans="1:9" ht="53" x14ac:dyDescent="0.2">
      <c r="A112" s="2" t="s">
        <v>242</v>
      </c>
      <c r="B112" s="3">
        <v>2</v>
      </c>
      <c r="C112" s="5">
        <v>42.5</v>
      </c>
      <c r="D112" s="4">
        <v>85</v>
      </c>
      <c r="E112" s="3" t="s">
        <v>243</v>
      </c>
      <c r="F112" s="2" t="s">
        <v>32</v>
      </c>
      <c r="G112" s="6" t="s">
        <v>12</v>
      </c>
      <c r="H112" s="2" t="s">
        <v>244</v>
      </c>
      <c r="I112" s="7" t="str">
        <f>HYPERLINK("http://slimages.macys.com/is/image/MCY/14332537 ")</f>
        <v xml:space="preserve">http://slimages.macys.com/is/image/MCY/14332537 </v>
      </c>
    </row>
    <row r="113" spans="1:9" ht="53" x14ac:dyDescent="0.2">
      <c r="A113" s="2" t="s">
        <v>245</v>
      </c>
      <c r="B113" s="3">
        <v>3</v>
      </c>
      <c r="C113" s="5">
        <v>42.5</v>
      </c>
      <c r="D113" s="4">
        <v>127.5</v>
      </c>
      <c r="E113" s="3" t="s">
        <v>243</v>
      </c>
      <c r="F113" s="2" t="s">
        <v>246</v>
      </c>
      <c r="G113" s="6" t="s">
        <v>12</v>
      </c>
      <c r="H113" s="2" t="s">
        <v>244</v>
      </c>
      <c r="I113" s="7" t="str">
        <f>HYPERLINK("http://slimages.macys.com/is/image/MCY/14332537 ")</f>
        <v xml:space="preserve">http://slimages.macys.com/is/image/MCY/14332537 </v>
      </c>
    </row>
    <row r="114" spans="1:9" ht="53" x14ac:dyDescent="0.2">
      <c r="A114" s="2" t="s">
        <v>247</v>
      </c>
      <c r="B114" s="3">
        <v>1</v>
      </c>
      <c r="C114" s="5">
        <v>39.5</v>
      </c>
      <c r="D114" s="4">
        <v>39.5</v>
      </c>
      <c r="E114" s="3">
        <v>10008070100</v>
      </c>
      <c r="F114" s="2" t="s">
        <v>248</v>
      </c>
      <c r="G114" s="6" t="s">
        <v>12</v>
      </c>
      <c r="H114" s="2" t="s">
        <v>249</v>
      </c>
      <c r="I114" s="7" t="str">
        <f>HYPERLINK("http://slimages.macys.com/is/image/MCY/16522131 ")</f>
        <v xml:space="preserve">http://slimages.macys.com/is/image/MCY/16522131 </v>
      </c>
    </row>
    <row r="115" spans="1:9" ht="53" x14ac:dyDescent="0.2">
      <c r="A115" s="2" t="s">
        <v>250</v>
      </c>
      <c r="B115" s="3">
        <v>3</v>
      </c>
      <c r="C115" s="5">
        <v>38.5</v>
      </c>
      <c r="D115" s="4">
        <v>115.5</v>
      </c>
      <c r="E115" s="3" t="s">
        <v>251</v>
      </c>
      <c r="F115" s="2" t="s">
        <v>158</v>
      </c>
      <c r="G115" s="6" t="s">
        <v>12</v>
      </c>
      <c r="H115" s="2" t="s">
        <v>244</v>
      </c>
      <c r="I115" s="7" t="str">
        <f>HYPERLINK("http://slimages.macys.com/is/image/MCY/14316136 ")</f>
        <v xml:space="preserve">http://slimages.macys.com/is/image/MCY/14316136 </v>
      </c>
    </row>
    <row r="116" spans="1:9" ht="53" x14ac:dyDescent="0.2">
      <c r="A116" s="2" t="s">
        <v>252</v>
      </c>
      <c r="B116" s="3">
        <v>2</v>
      </c>
      <c r="C116" s="5">
        <v>38.5</v>
      </c>
      <c r="D116" s="4">
        <v>77</v>
      </c>
      <c r="E116" s="3" t="s">
        <v>251</v>
      </c>
      <c r="F116" s="2" t="s">
        <v>11</v>
      </c>
      <c r="G116" s="6" t="s">
        <v>12</v>
      </c>
      <c r="H116" s="2" t="s">
        <v>244</v>
      </c>
      <c r="I116" s="7" t="str">
        <f>HYPERLINK("http://slimages.macys.com/is/image/MCY/14316136 ")</f>
        <v xml:space="preserve">http://slimages.macys.com/is/image/MCY/14316136 </v>
      </c>
    </row>
    <row r="117" spans="1:9" ht="53" x14ac:dyDescent="0.2">
      <c r="A117" s="2" t="s">
        <v>253</v>
      </c>
      <c r="B117" s="3">
        <v>2</v>
      </c>
      <c r="C117" s="5">
        <v>38</v>
      </c>
      <c r="D117" s="4">
        <v>76</v>
      </c>
      <c r="E117" s="3" t="s">
        <v>254</v>
      </c>
      <c r="F117" s="2" t="s">
        <v>11</v>
      </c>
      <c r="G117" s="6" t="s">
        <v>12</v>
      </c>
      <c r="H117" s="2" t="s">
        <v>168</v>
      </c>
      <c r="I117" s="7" t="str">
        <f>HYPERLINK("http://slimages.macys.com/is/image/MCY/8947351 ")</f>
        <v xml:space="preserve">http://slimages.macys.com/is/image/MCY/8947351 </v>
      </c>
    </row>
    <row r="118" spans="1:9" ht="53" x14ac:dyDescent="0.2">
      <c r="A118" s="2" t="s">
        <v>255</v>
      </c>
      <c r="B118" s="3">
        <v>1</v>
      </c>
      <c r="C118" s="5">
        <v>19.5</v>
      </c>
      <c r="D118" s="4">
        <v>19.5</v>
      </c>
      <c r="E118" s="3">
        <v>10008064800</v>
      </c>
      <c r="F118" s="2" t="s">
        <v>11</v>
      </c>
      <c r="G118" s="6" t="s">
        <v>12</v>
      </c>
      <c r="H118" s="2" t="s">
        <v>249</v>
      </c>
      <c r="I118" s="7" t="str">
        <f>HYPERLINK("http://slimages.macys.com/is/image/MCY/15101774 ")</f>
        <v xml:space="preserve">http://slimages.macys.com/is/image/MCY/15101774 </v>
      </c>
    </row>
    <row r="119" spans="1:9" ht="53" x14ac:dyDescent="0.2">
      <c r="A119" s="2" t="s">
        <v>256</v>
      </c>
      <c r="B119" s="3">
        <v>1</v>
      </c>
      <c r="C119" s="5">
        <v>34.5</v>
      </c>
      <c r="D119" s="4">
        <v>34.5</v>
      </c>
      <c r="E119" s="3" t="s">
        <v>257</v>
      </c>
      <c r="F119" s="2" t="s">
        <v>67</v>
      </c>
      <c r="G119" s="6" t="s">
        <v>12</v>
      </c>
      <c r="H119" s="2" t="s">
        <v>244</v>
      </c>
      <c r="I119" s="7" t="str">
        <f>HYPERLINK("http://slimages.macys.com/is/image/MCY/14316152 ")</f>
        <v xml:space="preserve">http://slimages.macys.com/is/image/MCY/14316152 </v>
      </c>
    </row>
    <row r="120" spans="1:9" ht="53" x14ac:dyDescent="0.2">
      <c r="A120" s="2" t="s">
        <v>258</v>
      </c>
      <c r="B120" s="3">
        <v>1</v>
      </c>
      <c r="C120" s="5">
        <v>32.5</v>
      </c>
      <c r="D120" s="4">
        <v>32.5</v>
      </c>
      <c r="E120" s="3" t="s">
        <v>259</v>
      </c>
      <c r="F120" s="2" t="s">
        <v>158</v>
      </c>
      <c r="G120" s="6" t="s">
        <v>12</v>
      </c>
      <c r="H120" s="2" t="s">
        <v>244</v>
      </c>
      <c r="I120" s="7" t="str">
        <f>HYPERLINK("http://slimages.macys.com/is/image/MCY/14316146 ")</f>
        <v xml:space="preserve">http://slimages.macys.com/is/image/MCY/14316146 </v>
      </c>
    </row>
    <row r="121" spans="1:9" ht="53" x14ac:dyDescent="0.2">
      <c r="A121" s="2" t="s">
        <v>260</v>
      </c>
      <c r="B121" s="3">
        <v>1</v>
      </c>
      <c r="C121" s="5">
        <v>32.5</v>
      </c>
      <c r="D121" s="4">
        <v>32.5</v>
      </c>
      <c r="E121" s="3" t="s">
        <v>261</v>
      </c>
      <c r="F121" s="2" t="s">
        <v>262</v>
      </c>
      <c r="G121" s="6" t="s">
        <v>12</v>
      </c>
      <c r="H121" s="2" t="s">
        <v>244</v>
      </c>
      <c r="I121" s="7" t="str">
        <f>HYPERLINK("http://slimages.macys.com/is/image/MCY/13966656 ")</f>
        <v xml:space="preserve">http://slimages.macys.com/is/image/MCY/13966656 </v>
      </c>
    </row>
    <row r="122" spans="1:9" ht="53" x14ac:dyDescent="0.2">
      <c r="A122" s="2" t="s">
        <v>263</v>
      </c>
      <c r="B122" s="3">
        <v>1</v>
      </c>
      <c r="C122" s="5">
        <v>24.5</v>
      </c>
      <c r="D122" s="4">
        <v>24.5</v>
      </c>
      <c r="E122" s="3" t="s">
        <v>264</v>
      </c>
      <c r="F122" s="2" t="s">
        <v>246</v>
      </c>
      <c r="G122" s="6" t="s">
        <v>12</v>
      </c>
      <c r="H122" s="2" t="s">
        <v>244</v>
      </c>
      <c r="I122" s="7" t="str">
        <f>HYPERLINK("http://slimages.macys.com/is/image/MCY/13906586 ")</f>
        <v xml:space="preserve">http://slimages.macys.com/is/image/MCY/13906586 </v>
      </c>
    </row>
    <row r="123" spans="1:9" ht="53" x14ac:dyDescent="0.2">
      <c r="A123" s="2" t="s">
        <v>265</v>
      </c>
      <c r="B123" s="3">
        <v>1</v>
      </c>
      <c r="C123" s="5">
        <v>19</v>
      </c>
      <c r="D123" s="4">
        <v>19</v>
      </c>
      <c r="E123" s="3" t="s">
        <v>266</v>
      </c>
      <c r="F123" s="2"/>
      <c r="G123" s="6" t="s">
        <v>12</v>
      </c>
      <c r="H123" s="2" t="s">
        <v>168</v>
      </c>
      <c r="I123" s="7" t="str">
        <f>HYPERLINK("http://slimages.macys.com/is/image/MCY/3471527 ")</f>
        <v xml:space="preserve">http://slimages.macys.com/is/image/MCY/3471527 </v>
      </c>
    </row>
    <row r="124" spans="1:9" ht="53" x14ac:dyDescent="0.2">
      <c r="A124" s="2" t="s">
        <v>267</v>
      </c>
      <c r="B124" s="3">
        <v>1</v>
      </c>
      <c r="C124" s="5">
        <v>35.6</v>
      </c>
      <c r="D124" s="4">
        <v>35.6</v>
      </c>
      <c r="E124" s="3">
        <v>10008264300</v>
      </c>
      <c r="F124" s="2" t="s">
        <v>102</v>
      </c>
      <c r="G124" s="6" t="s">
        <v>12</v>
      </c>
      <c r="H124" s="2" t="s">
        <v>235</v>
      </c>
      <c r="I124" s="7" t="str">
        <f>HYPERLINK("http://slimages.macys.com/is/image/MCY/13941024 ")</f>
        <v xml:space="preserve">http://slimages.macys.com/is/image/MCY/13941024 </v>
      </c>
    </row>
    <row r="125" spans="1:9" ht="53" x14ac:dyDescent="0.2">
      <c r="A125" s="2" t="s">
        <v>268</v>
      </c>
      <c r="B125" s="3">
        <v>1</v>
      </c>
      <c r="C125" s="5">
        <v>35.6</v>
      </c>
      <c r="D125" s="4">
        <v>35.6</v>
      </c>
      <c r="E125" s="3">
        <v>10008320800</v>
      </c>
      <c r="F125" s="2" t="s">
        <v>11</v>
      </c>
      <c r="G125" s="6" t="s">
        <v>12</v>
      </c>
      <c r="H125" s="2" t="s">
        <v>235</v>
      </c>
      <c r="I125" s="7" t="str">
        <f>HYPERLINK("http://slimages.macys.com/is/image/MCY/16374333 ")</f>
        <v xml:space="preserve">http://slimages.macys.com/is/image/MCY/16374333 </v>
      </c>
    </row>
    <row r="126" spans="1:9" ht="53" x14ac:dyDescent="0.2">
      <c r="A126" s="2" t="s">
        <v>269</v>
      </c>
      <c r="B126" s="3">
        <v>1</v>
      </c>
      <c r="C126" s="5">
        <v>28.5</v>
      </c>
      <c r="D126" s="4">
        <v>28.5</v>
      </c>
      <c r="E126" s="3" t="s">
        <v>270</v>
      </c>
      <c r="F126" s="2" t="s">
        <v>11</v>
      </c>
      <c r="G126" s="6" t="s">
        <v>12</v>
      </c>
      <c r="H126" s="2" t="s">
        <v>244</v>
      </c>
      <c r="I126" s="7" t="str">
        <f>HYPERLINK("http://slimages.macys.com/is/image/MCY/13906750 ")</f>
        <v xml:space="preserve">http://slimages.macys.com/is/image/MCY/13906750 </v>
      </c>
    </row>
    <row r="127" spans="1:9" ht="53" x14ac:dyDescent="0.2">
      <c r="A127" s="2" t="s">
        <v>271</v>
      </c>
      <c r="B127" s="3">
        <v>1</v>
      </c>
      <c r="C127" s="5">
        <v>19.5</v>
      </c>
      <c r="D127" s="4">
        <v>19.5</v>
      </c>
      <c r="E127" s="3">
        <v>10006599600</v>
      </c>
      <c r="F127" s="2" t="s">
        <v>190</v>
      </c>
      <c r="G127" s="6" t="s">
        <v>12</v>
      </c>
      <c r="H127" s="2" t="s">
        <v>249</v>
      </c>
      <c r="I127" s="7" t="str">
        <f>HYPERLINK("http://slimages.macys.com/is/image/MCY/16522837 ")</f>
        <v xml:space="preserve">http://slimages.macys.com/is/image/MCY/16522837 </v>
      </c>
    </row>
    <row r="128" spans="1:9" ht="27" x14ac:dyDescent="0.2">
      <c r="A128" s="2" t="s">
        <v>272</v>
      </c>
      <c r="B128" s="3">
        <v>1</v>
      </c>
      <c r="C128" s="5">
        <v>158</v>
      </c>
      <c r="D128" s="4">
        <v>158</v>
      </c>
      <c r="E128" s="3" t="s">
        <v>273</v>
      </c>
      <c r="F128" s="2" t="s">
        <v>29</v>
      </c>
      <c r="G128" s="6" t="s">
        <v>12</v>
      </c>
      <c r="H128" s="2" t="s">
        <v>48</v>
      </c>
      <c r="I128" s="7"/>
    </row>
    <row r="129" spans="1:9" ht="40" x14ac:dyDescent="0.2">
      <c r="A129" s="2" t="s">
        <v>274</v>
      </c>
      <c r="B129" s="3">
        <v>1</v>
      </c>
      <c r="C129" s="5">
        <v>298</v>
      </c>
      <c r="D129" s="4">
        <v>298</v>
      </c>
      <c r="E129" s="3" t="s">
        <v>275</v>
      </c>
      <c r="F129" s="2" t="s">
        <v>190</v>
      </c>
      <c r="G129" s="6" t="s">
        <v>12</v>
      </c>
      <c r="H129" s="2" t="s">
        <v>105</v>
      </c>
      <c r="I129" s="7"/>
    </row>
    <row r="130" spans="1:9" ht="40" x14ac:dyDescent="0.2">
      <c r="A130" s="2" t="s">
        <v>276</v>
      </c>
      <c r="B130" s="3">
        <v>2</v>
      </c>
      <c r="C130" s="5">
        <v>298</v>
      </c>
      <c r="D130" s="4">
        <v>596</v>
      </c>
      <c r="E130" s="3" t="s">
        <v>277</v>
      </c>
      <c r="F130" s="2" t="s">
        <v>190</v>
      </c>
      <c r="G130" s="6" t="s">
        <v>12</v>
      </c>
      <c r="H130" s="2" t="s">
        <v>105</v>
      </c>
      <c r="I130" s="7"/>
    </row>
    <row r="131" spans="1:9" ht="27" x14ac:dyDescent="0.2">
      <c r="A131" s="2" t="s">
        <v>278</v>
      </c>
      <c r="B131" s="3">
        <v>5</v>
      </c>
      <c r="C131" s="5">
        <v>38.5</v>
      </c>
      <c r="D131" s="4">
        <v>192.5</v>
      </c>
      <c r="E131" s="3" t="s">
        <v>279</v>
      </c>
      <c r="F131" s="2" t="s">
        <v>152</v>
      </c>
      <c r="G131" s="6" t="s">
        <v>12</v>
      </c>
      <c r="H131" s="2" t="s">
        <v>244</v>
      </c>
      <c r="I131" s="7"/>
    </row>
    <row r="132" spans="1:9" ht="27" x14ac:dyDescent="0.2">
      <c r="A132" s="2" t="s">
        <v>280</v>
      </c>
      <c r="B132" s="3">
        <v>2</v>
      </c>
      <c r="C132" s="5">
        <v>38.5</v>
      </c>
      <c r="D132" s="4">
        <v>77</v>
      </c>
      <c r="E132" s="3" t="s">
        <v>279</v>
      </c>
      <c r="F132" s="2" t="s">
        <v>147</v>
      </c>
      <c r="G132" s="6" t="s">
        <v>12</v>
      </c>
      <c r="H132" s="2" t="s">
        <v>244</v>
      </c>
      <c r="I132" s="7"/>
    </row>
    <row r="133" spans="1:9" ht="27" x14ac:dyDescent="0.2">
      <c r="A133" s="2" t="s">
        <v>278</v>
      </c>
      <c r="B133" s="3">
        <v>2</v>
      </c>
      <c r="C133" s="5">
        <v>38.5</v>
      </c>
      <c r="D133" s="4">
        <v>77</v>
      </c>
      <c r="E133" s="3" t="s">
        <v>279</v>
      </c>
      <c r="F133" s="2" t="s">
        <v>152</v>
      </c>
      <c r="G133" s="6" t="s">
        <v>12</v>
      </c>
      <c r="H133" s="2" t="s">
        <v>244</v>
      </c>
      <c r="I133" s="7"/>
    </row>
    <row r="134" spans="1:9" ht="27" x14ac:dyDescent="0.2">
      <c r="A134" s="2" t="s">
        <v>280</v>
      </c>
      <c r="B134" s="3">
        <v>4</v>
      </c>
      <c r="C134" s="5">
        <v>38.5</v>
      </c>
      <c r="D134" s="4">
        <v>154</v>
      </c>
      <c r="E134" s="3" t="s">
        <v>279</v>
      </c>
      <c r="F134" s="2" t="s">
        <v>147</v>
      </c>
      <c r="G134" s="6" t="s">
        <v>12</v>
      </c>
      <c r="H134" s="2" t="s">
        <v>244</v>
      </c>
      <c r="I134" s="7"/>
    </row>
    <row r="135" spans="1:9" ht="27" x14ac:dyDescent="0.2">
      <c r="A135" s="2" t="s">
        <v>281</v>
      </c>
      <c r="B135" s="3">
        <v>10</v>
      </c>
      <c r="C135" s="5">
        <v>32.5</v>
      </c>
      <c r="D135" s="4">
        <v>325</v>
      </c>
      <c r="E135" s="3" t="s">
        <v>282</v>
      </c>
      <c r="F135" s="2" t="s">
        <v>147</v>
      </c>
      <c r="G135" s="6" t="s">
        <v>12</v>
      </c>
      <c r="H135" s="2" t="s">
        <v>244</v>
      </c>
      <c r="I135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fauzi elias abdou ramos</dc:creator>
  <cp:lastModifiedBy>fauzi elias abdou ramos</cp:lastModifiedBy>
  <dcterms:created xsi:type="dcterms:W3CDTF">2021-02-19T17:27:18Z</dcterms:created>
  <dcterms:modified xsi:type="dcterms:W3CDTF">2021-02-19T17:35:39Z</dcterms:modified>
</cp:coreProperties>
</file>